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__НОРТ\Прайсы\"/>
    </mc:Choice>
  </mc:AlternateContent>
  <xr:revisionPtr revIDLastSave="0" documentId="13_ncr:1_{066445D7-0D3A-4F9B-AC77-6F098506AD20}" xr6:coauthVersionLast="36" xr6:coauthVersionMax="37" xr10:uidLastSave="{00000000-0000-0000-0000-000000000000}"/>
  <bookViews>
    <workbookView xWindow="0" yWindow="0" windowWidth="28800" windowHeight="12225" activeTab="1" xr2:uid="{00000000-000D-0000-FFFF-FFFF00000000}"/>
  </bookViews>
  <sheets>
    <sheet name="Прайс ЕЦП полный " sheetId="4" r:id="rId1"/>
    <sheet name="Прайс ЕЦП кратко" sheetId="5" r:id="rId2"/>
  </sheets>
  <externalReferences>
    <externalReference r:id="rId3"/>
    <externalReference r:id="rId4"/>
  </externalReferences>
  <definedNames>
    <definedName name="H" localSheetId="1">'[1]прайс быт.'!#REF!</definedName>
    <definedName name="H" localSheetId="0">'[1]прайс быт.'!#REF!</definedName>
    <definedName name="H">'[2]прайс быт.'!#REF!</definedName>
    <definedName name="I" localSheetId="1">'[1]прайс быт.'!#REF!</definedName>
    <definedName name="I" localSheetId="0">'[1]прайс быт.'!#REF!</definedName>
    <definedName name="I">'[2]прайс быт.'!#REF!</definedName>
    <definedName name="Z_17A7171B_97E1_46EB_BE72_C50FD5351C91_.wvu.Cols" localSheetId="1" hidden="1">'Прайс ЕЦП кратко'!#REF!</definedName>
    <definedName name="Z_17A7171B_97E1_46EB_BE72_C50FD5351C91_.wvu.Cols" localSheetId="0" hidden="1">'Прайс ЕЦП полный '!$E:$E,'Прайс ЕЦП полный '!$K:$K,'Прайс ЕЦП полный '!$Q:$Q</definedName>
    <definedName name="Z_17A7171B_97E1_46EB_BE72_C50FD5351C91_.wvu.PrintArea" localSheetId="1" hidden="1">'Прайс ЕЦП кратко'!$A$1:$F$111</definedName>
    <definedName name="Z_17A7171B_97E1_46EB_BE72_C50FD5351C91_.wvu.PrintArea" localSheetId="0" hidden="1">'Прайс ЕЦП полный '!$A$1:$U$112</definedName>
    <definedName name="Z_17A7171B_97E1_46EB_BE72_C50FD5351C91_.wvu.PrintTitles" localSheetId="1" hidden="1">'Прайс ЕЦП кратко'!$1:$8</definedName>
    <definedName name="Z_17A7171B_97E1_46EB_BE72_C50FD5351C91_.wvu.PrintTitles" localSheetId="0" hidden="1">'Прайс ЕЦП полный '!$1:$7</definedName>
    <definedName name="Z_9F3E27CF_4E08_452B_B14B_AA9488FDA67D_.wvu.Cols" localSheetId="1" hidden="1">'Прайс ЕЦП кратко'!#REF!</definedName>
    <definedName name="Z_9F3E27CF_4E08_452B_B14B_AA9488FDA67D_.wvu.Cols" localSheetId="0" hidden="1">'Прайс ЕЦП полный '!$E:$E,'Прайс ЕЦП полный '!$K:$K,'Прайс ЕЦП полный '!$Q:$Q</definedName>
    <definedName name="Z_9F3E27CF_4E08_452B_B14B_AA9488FDA67D_.wvu.PrintArea" localSheetId="1" hidden="1">'Прайс ЕЦП кратко'!$A$1:$F$111</definedName>
    <definedName name="Z_9F3E27CF_4E08_452B_B14B_AA9488FDA67D_.wvu.PrintArea" localSheetId="0" hidden="1">'Прайс ЕЦП полный '!$A$1:$U$112</definedName>
    <definedName name="Z_9F3E27CF_4E08_452B_B14B_AA9488FDA67D_.wvu.PrintTitles" localSheetId="1" hidden="1">'Прайс ЕЦП кратко'!$1:$8</definedName>
    <definedName name="Z_9F3E27CF_4E08_452B_B14B_AA9488FDA67D_.wvu.PrintTitles" localSheetId="0" hidden="1">'Прайс ЕЦП полный '!$1:$7</definedName>
    <definedName name="_xlnm.Print_Titles" localSheetId="1">'Прайс ЕЦП кратко'!$1:$8</definedName>
    <definedName name="_xlnm.Print_Titles" localSheetId="0">'Прайс ЕЦП полный '!$1:$7</definedName>
    <definedName name="_xlnm.Print_Area" localSheetId="1">'Прайс ЕЦП кратко'!$A$1:$F$112</definedName>
    <definedName name="_xlnm.Print_Area" localSheetId="0">'Прайс ЕЦП полный '!$A$1:$U$109</definedName>
  </definedNames>
  <calcPr calcId="191029"/>
</workbook>
</file>

<file path=xl/calcChain.xml><?xml version="1.0" encoding="utf-8"?>
<calcChain xmlns="http://schemas.openxmlformats.org/spreadsheetml/2006/main">
  <c r="T73" i="4" l="1"/>
  <c r="L73" i="4" s="1"/>
  <c r="T38" i="4" l="1"/>
  <c r="N38" i="4" s="1"/>
  <c r="M38" i="4" l="1"/>
  <c r="F45" i="5"/>
  <c r="F41" i="5" l="1"/>
  <c r="F31" i="5"/>
  <c r="F32" i="5"/>
  <c r="F11" i="5" l="1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10" i="5"/>
  <c r="F96" i="5" l="1"/>
  <c r="F94" i="5"/>
  <c r="F93" i="5"/>
  <c r="F91" i="5"/>
  <c r="F85" i="5"/>
  <c r="F67" i="5"/>
  <c r="F65" i="5"/>
  <c r="D23" i="5" l="1"/>
  <c r="D24" i="5"/>
  <c r="D25" i="5"/>
  <c r="D22" i="5"/>
  <c r="F86" i="5" l="1"/>
  <c r="F87" i="5"/>
  <c r="F88" i="5"/>
  <c r="F89" i="5"/>
  <c r="F90" i="5"/>
  <c r="D63" i="5"/>
  <c r="D64" i="5"/>
  <c r="D62" i="5"/>
  <c r="F63" i="5"/>
  <c r="F64" i="5"/>
  <c r="F62" i="5"/>
  <c r="F55" i="5"/>
  <c r="F56" i="5"/>
  <c r="F57" i="5"/>
  <c r="F54" i="5"/>
  <c r="D55" i="5"/>
  <c r="D56" i="5"/>
  <c r="D57" i="5"/>
  <c r="D54" i="5"/>
  <c r="F46" i="5"/>
  <c r="F47" i="5"/>
  <c r="F48" i="5"/>
  <c r="F49" i="5"/>
  <c r="F50" i="5"/>
  <c r="F51" i="5"/>
  <c r="F52" i="5"/>
  <c r="F35" i="5"/>
  <c r="F36" i="5"/>
  <c r="F34" i="5"/>
  <c r="F30" i="5"/>
  <c r="F29" i="5"/>
  <c r="D19" i="5"/>
  <c r="D20" i="5"/>
  <c r="D21" i="5"/>
  <c r="D18" i="5"/>
  <c r="D15" i="5"/>
  <c r="D16" i="5"/>
  <c r="D17" i="5"/>
  <c r="D14" i="5"/>
  <c r="D11" i="5"/>
  <c r="D12" i="5"/>
  <c r="D13" i="5"/>
  <c r="D10" i="5"/>
  <c r="T92" i="4" l="1"/>
  <c r="L92" i="4" s="1"/>
  <c r="N92" i="4"/>
  <c r="T91" i="4"/>
  <c r="L91" i="4" s="1"/>
  <c r="N91" i="4"/>
  <c r="T90" i="4"/>
  <c r="L90" i="4" s="1"/>
  <c r="N90" i="4"/>
  <c r="T89" i="4"/>
  <c r="L89" i="4" s="1"/>
  <c r="N89" i="4"/>
  <c r="T88" i="4"/>
  <c r="L88" i="4" s="1"/>
  <c r="N88" i="4"/>
  <c r="T87" i="4"/>
  <c r="L87" i="4" s="1"/>
  <c r="N87" i="4"/>
  <c r="T109" i="4" l="1"/>
  <c r="L109" i="4" s="1"/>
  <c r="N109" i="4"/>
  <c r="T108" i="4"/>
  <c r="N108" i="4"/>
  <c r="T107" i="4"/>
  <c r="L107" i="4" s="1"/>
  <c r="N107" i="4"/>
  <c r="T105" i="4"/>
  <c r="L105" i="4" s="1"/>
  <c r="N105" i="4"/>
  <c r="T84" i="4" l="1"/>
  <c r="T83" i="4"/>
  <c r="T82" i="4"/>
  <c r="T33" i="4" l="1"/>
  <c r="L33" i="4" s="1"/>
  <c r="N33" i="4"/>
  <c r="T32" i="4"/>
  <c r="L32" i="4" s="1"/>
  <c r="N32" i="4"/>
  <c r="T31" i="4"/>
  <c r="L31" i="4" s="1"/>
  <c r="N31" i="4"/>
  <c r="T30" i="4"/>
  <c r="L30" i="4" s="1"/>
  <c r="N30" i="4"/>
  <c r="T80" i="4" l="1"/>
  <c r="T78" i="4" l="1"/>
  <c r="T77" i="4"/>
  <c r="T76" i="4"/>
  <c r="T52" i="4" l="1"/>
  <c r="L52" i="4" s="1"/>
  <c r="T51" i="4"/>
  <c r="L51" i="4" s="1"/>
  <c r="T103" i="4" l="1"/>
  <c r="L103" i="4" s="1"/>
  <c r="N103" i="4"/>
  <c r="T101" i="4"/>
  <c r="L101" i="4" s="1"/>
  <c r="N101" i="4"/>
  <c r="T100" i="4"/>
  <c r="L100" i="4" s="1"/>
  <c r="N100" i="4"/>
  <c r="T99" i="4"/>
  <c r="L99" i="4" s="1"/>
  <c r="N99" i="4"/>
  <c r="T98" i="4"/>
  <c r="L98" i="4" s="1"/>
  <c r="T97" i="4"/>
  <c r="L97" i="4" s="1"/>
  <c r="N97" i="4"/>
  <c r="T96" i="4"/>
  <c r="L96" i="4" s="1"/>
  <c r="N96" i="4"/>
  <c r="T95" i="4"/>
  <c r="L95" i="4" s="1"/>
  <c r="N95" i="4"/>
  <c r="T94" i="4"/>
  <c r="L94" i="4" s="1"/>
  <c r="N94" i="4"/>
  <c r="T93" i="4"/>
  <c r="L93" i="4" s="1"/>
  <c r="N93" i="4"/>
  <c r="T72" i="4"/>
  <c r="T71" i="4"/>
  <c r="T70" i="4"/>
  <c r="L71" i="4" s="1"/>
  <c r="T68" i="4"/>
  <c r="L68" i="4" s="1"/>
  <c r="T81" i="4"/>
  <c r="T79" i="4"/>
  <c r="T67" i="4"/>
  <c r="L67" i="4" s="1"/>
  <c r="T66" i="4"/>
  <c r="L66" i="4" s="1"/>
  <c r="T65" i="4"/>
  <c r="L65" i="4" s="1"/>
  <c r="T64" i="4"/>
  <c r="L64" i="4" s="1"/>
  <c r="T63" i="4"/>
  <c r="L63" i="4" s="1"/>
  <c r="T61" i="4"/>
  <c r="L61" i="4" s="1"/>
  <c r="T59" i="4"/>
  <c r="L59" i="4" s="1"/>
  <c r="T58" i="4"/>
  <c r="L58" i="4" s="1"/>
  <c r="T57" i="4"/>
  <c r="L57" i="4" s="1"/>
  <c r="T56" i="4"/>
  <c r="L56" i="4" s="1"/>
  <c r="T55" i="4"/>
  <c r="L55" i="4" s="1"/>
  <c r="T50" i="4"/>
  <c r="L50" i="4" s="1"/>
  <c r="T49" i="4"/>
  <c r="L49" i="4" s="1"/>
  <c r="T48" i="4"/>
  <c r="L48" i="4" s="1"/>
  <c r="T47" i="4"/>
  <c r="L47" i="4" s="1"/>
  <c r="T46" i="4"/>
  <c r="L46" i="4" s="1"/>
  <c r="T45" i="4"/>
  <c r="L45" i="4" s="1"/>
  <c r="T43" i="4"/>
  <c r="M43" i="4" s="1"/>
  <c r="T42" i="4"/>
  <c r="M42" i="4" s="1"/>
  <c r="T40" i="4"/>
  <c r="N40" i="4" s="1"/>
  <c r="T37" i="4"/>
  <c r="T36" i="4"/>
  <c r="T35" i="4"/>
  <c r="N35" i="4" s="1"/>
  <c r="T28" i="4"/>
  <c r="O28" i="4" s="1"/>
  <c r="T26" i="4"/>
  <c r="M26" i="4" s="1"/>
  <c r="T25" i="4"/>
  <c r="T24" i="4"/>
  <c r="N36" i="4" l="1"/>
  <c r="M36" i="4"/>
  <c r="N37" i="4"/>
  <c r="M37" i="4"/>
  <c r="L24" i="4"/>
  <c r="M24" i="4"/>
  <c r="M25" i="4"/>
  <c r="L25" i="4"/>
  <c r="M35" i="4"/>
  <c r="P28" i="4"/>
  <c r="M40" i="4"/>
  <c r="N43" i="4"/>
  <c r="L26" i="4"/>
  <c r="L72" i="4"/>
  <c r="N24" i="4"/>
  <c r="N25" i="4"/>
  <c r="N26" i="4"/>
  <c r="N42" i="4"/>
  <c r="L70" i="4"/>
  <c r="T23" i="4" l="1"/>
  <c r="N23" i="4" s="1"/>
  <c r="T11" i="4"/>
  <c r="O11" i="4" s="1"/>
  <c r="M23" i="4" l="1"/>
  <c r="L23" i="4"/>
  <c r="N11" i="4"/>
  <c r="M11" i="4"/>
  <c r="L11" i="4"/>
  <c r="T15" i="4"/>
  <c r="L15" i="4" s="1"/>
  <c r="T18" i="4"/>
  <c r="O18" i="4" s="1"/>
  <c r="N15" i="4" l="1"/>
  <c r="M15" i="4"/>
  <c r="L18" i="4"/>
  <c r="O15" i="4"/>
  <c r="M18" i="4"/>
  <c r="N18" i="4"/>
  <c r="T20" i="4"/>
  <c r="N20" i="4" s="1"/>
  <c r="O20" i="4" l="1"/>
  <c r="L20" i="4"/>
  <c r="M20" i="4"/>
  <c r="T17" i="4"/>
  <c r="N17" i="4" s="1"/>
  <c r="M17" i="4" l="1"/>
  <c r="L17" i="4"/>
  <c r="O17" i="4"/>
  <c r="T22" i="4"/>
  <c r="N22" i="4" s="1"/>
  <c r="T21" i="4"/>
  <c r="M21" i="4" s="1"/>
  <c r="M22" i="4" l="1"/>
  <c r="N21" i="4"/>
  <c r="O22" i="4"/>
  <c r="L21" i="4"/>
  <c r="L22" i="4"/>
  <c r="O21" i="4"/>
  <c r="T12" i="4"/>
  <c r="O12" i="4" s="1"/>
  <c r="N12" i="4" l="1"/>
  <c r="M12" i="4"/>
  <c r="L12" i="4"/>
  <c r="T13" i="4"/>
  <c r="O13" i="4" s="1"/>
  <c r="M13" i="4" l="1"/>
  <c r="N13" i="4"/>
  <c r="L13" i="4"/>
  <c r="T14" i="4"/>
  <c r="N14" i="4" s="1"/>
  <c r="O14" i="4" l="1"/>
  <c r="M14" i="4"/>
  <c r="L14" i="4"/>
  <c r="T16" i="4"/>
  <c r="M16" i="4" s="1"/>
  <c r="O16" i="4" l="1"/>
  <c r="L16" i="4"/>
  <c r="N16" i="4"/>
  <c r="T19" i="4"/>
  <c r="O19" i="4" s="1"/>
  <c r="L19" i="4" l="1"/>
  <c r="M19" i="4"/>
  <c r="N19" i="4"/>
</calcChain>
</file>

<file path=xl/sharedStrings.xml><?xml version="1.0" encoding="utf-8"?>
<sst xmlns="http://schemas.openxmlformats.org/spreadsheetml/2006/main" count="539" uniqueCount="263">
  <si>
    <t>№</t>
  </si>
  <si>
    <t>Наименование продукции</t>
  </si>
  <si>
    <t>Срок службы покрытия 
внутри/снаружи</t>
  </si>
  <si>
    <t xml:space="preserve">Расход, г/м2. </t>
  </si>
  <si>
    <t>Стоимость состава для обработки 1 кв.м. с учётом НДС, руб.</t>
  </si>
  <si>
    <t>Тара</t>
  </si>
  <si>
    <t xml:space="preserve">Фасовка                                                                    </t>
  </si>
  <si>
    <t>Био-
защита</t>
  </si>
  <si>
    <t>I группа
ГОСТ Р 53292</t>
  </si>
  <si>
    <t>II группа
ГОСТ Р 53292</t>
  </si>
  <si>
    <t>Г1, РП1, В1, Д2, Т2 ФЗ-123 (КМ1, К0(15))</t>
  </si>
  <si>
    <t>Био-защита</t>
  </si>
  <si>
    <t>I группа ГОСТ Р 53292</t>
  </si>
  <si>
    <t>II группа ГОСТ Р 53292</t>
  </si>
  <si>
    <t>Биозащита: 
25 / 10 лет
Огнезащита: 
16 / 5 лет</t>
  </si>
  <si>
    <t>Бочка ПЭТ</t>
  </si>
  <si>
    <t>50 кг</t>
  </si>
  <si>
    <t>24 кг</t>
  </si>
  <si>
    <t>Ведро  ПЭТ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</si>
  <si>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   для древесины</t>
    </r>
  </si>
  <si>
    <t>Биозащита: 
20 / 7,5 лет
Огнезащита: 
16 / 5 лет</t>
  </si>
  <si>
    <t>11 кг</t>
  </si>
  <si>
    <t>Биозащита: 
20/7,5 лет
Огнезащита:
 16 /5 лет
Внутри парных:
Огнебиозащита 
6 лет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</si>
  <si>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Prime) для древесины</t>
    </r>
  </si>
  <si>
    <t>Без ЛКМ
Биозащита:
7 лет/2 года
Огнезащита: 
5 лет /2 года
При нанесении ЛКМ  повторная обработка не требуется</t>
  </si>
  <si>
    <t>200
+
Krasula 150</t>
  </si>
  <si>
    <t>-</t>
  </si>
  <si>
    <t>46 кг</t>
  </si>
  <si>
    <r>
      <t>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- 09 для древесины</t>
    </r>
  </si>
  <si>
    <t>Мешок</t>
  </si>
  <si>
    <t>25 кг</t>
  </si>
  <si>
    <r>
      <t>ОЗОН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-007 для древесины</t>
    </r>
  </si>
  <si>
    <t>Огнезащита:
11 лет;
Скрытые полости:
30 лет</t>
  </si>
  <si>
    <t>48 кг гот. р-р</t>
  </si>
  <si>
    <t>Огнезащитная пропитка-антисептик (биопирен) для чердачных помещений, стропильных систем и скрытых конструкций. 
Наносится без межслойной сушки за 1 прием.
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</si>
  <si>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>65 кг конц.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</si>
  <si>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Х</t>
    </r>
  </si>
  <si>
    <t>5 лет</t>
  </si>
  <si>
    <t>100-230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</si>
  <si>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С</t>
    </r>
  </si>
  <si>
    <t>150-350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</si>
  <si>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Ш</t>
    </r>
  </si>
  <si>
    <t>43 кг</t>
  </si>
  <si>
    <t>Огнезащитная пропитка-антисептик (биопирен)  для   шерстяных и полушерстяных тканей с содержанием синтетики до 60%, однотонных и с рисунком.</t>
  </si>
  <si>
    <t>21 кг</t>
  </si>
  <si>
    <t>9,5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</si>
  <si>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КП</t>
    </r>
  </si>
  <si>
    <t>Огнезащитная пропитка-антисептик (биопирен) для синтетических (ПАН, ПА-100%) и полушерстяных (Шерсть-80%, ПА-20%) ковров и ковровых изделий.</t>
  </si>
  <si>
    <t>40 кг</t>
  </si>
  <si>
    <t>Антисептики</t>
  </si>
  <si>
    <t>Стоимость состава для обработки 1 кв.м.
 с учётм НДС, руб.</t>
  </si>
  <si>
    <t>10 / 5 лет</t>
  </si>
  <si>
    <t>Ведро ПЭТ</t>
  </si>
  <si>
    <t>0,95 кг</t>
  </si>
  <si>
    <t>18 / 8 лет</t>
  </si>
  <si>
    <t>20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</si>
  <si>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-Eco</t>
    </r>
  </si>
  <si>
    <t>100мл/10л</t>
  </si>
  <si>
    <t>Бутылка ПЭТ</t>
  </si>
  <si>
    <t>Декор</t>
  </si>
  <si>
    <t>Стоимость состава для обработки 1 кв.м.</t>
  </si>
  <si>
    <t xml:space="preserve">Фасовка 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</si>
  <si>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</si>
  <si>
    <t>7/5 лет</t>
  </si>
  <si>
    <t>Ведро жест.</t>
  </si>
  <si>
    <t>Банка жест.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</si>
  <si>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бань и саун</t>
    </r>
  </si>
  <si>
    <t>5 лет внутри парных и моечных
7 лет в комнатах отдыха</t>
  </si>
  <si>
    <t>нанесение 
по мере необходимости</t>
  </si>
  <si>
    <t>Универсальная акриловая грунтовка для деревянных, каменных, бетонных, кирпичных, оштукатуренных поверхностей, гипсокартона. Обладает антисептическими свойствами. 
Для наружных и внутренних работ.</t>
  </si>
  <si>
    <t>15 кг</t>
  </si>
  <si>
    <t>4,5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</si>
  <si>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для древесины</t>
    </r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</si>
  <si>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для древесины</t>
    </r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</si>
  <si>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Terma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Терма) для древесины</t>
    </r>
  </si>
  <si>
    <t>26 кг</t>
  </si>
  <si>
    <t>22 кг</t>
  </si>
  <si>
    <t>10 кг</t>
  </si>
  <si>
    <t>Огнезащитная пропитка-антисептик (биопирен) для древесины. Для бань и саун внутри (из хвойных пород древесины) и снаружи (из любых пород древесины).Эффективно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огня.Тонирует поверхность в янтарный цвет. Рекомендуется применять внутри помещений с составом "Krasula для бань и саун", снаружи - с составом для защиты и тонирования древесины "Krasula".</t>
  </si>
  <si>
    <t>Огнезащитная пропитка-антисептик (биопирен) для древесины. 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 Тонирует поверхность в янтарный цвет.</t>
  </si>
  <si>
    <t xml:space="preserve">Огнезащитная пропитка-антисептик 
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</si>
  <si>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Огнезащитная пропитка-антисептик (биопирен) для чердачных помещений, стропильных систем и скрытых конструкций. Наносится без межслойной сушки за 1 прием. 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</si>
  <si>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Огнезащитная пропитка-антисептик (биопирен) для хлопчатобумажных, льняных, вискозных и шелковых тканей с содержанием синтетики до 10%, однотонных и с рисунком, для пропитки картона и бумаги. </t>
  </si>
  <si>
    <t>Огнезащитная пропитка-антисептик (биопирен) для обработки смесовых тканей из натуральных, искусственных, синтетических волокон и нитей (с содержанием синтетических материалов не более 70%), однотонных и с рисунком. Возможна обработка 100% синтетических тканей (в зависимости от вида ситнтетического волокна).</t>
  </si>
  <si>
    <t xml:space="preserve"> - </t>
  </si>
  <si>
    <t>Состав для защиты и тонирования древесины. 
Защищает от УФ-лучей, атмосферных осадков, плесеневых и древоокрашивающих грибов, старения, жуков-древоточцев. 
Возможно нанесение на свежеспиленную древесину с влажностью до 65%. 10 вариантов цветов. Для наружных и внутренних работ. 
Идеален для финишного покрытия после обработки Pirilax® - Prime.</t>
  </si>
  <si>
    <t>Защитный состав для древесины внутри 
бань и саун.
Водно-дисперсионный, с натуральным воском. Защищает от воды, грязи, плесеневых и древоокрашивающих грибов, жука-древоточца, препятствует потемнению древесины. Образует бесцветное дышащее водоотталкивающее покрытие. 
Рекомендуется использовать как финишное покрытие внутри бань и саун после обработки Pirilax® - Terma.</t>
  </si>
  <si>
    <t>2,9 кг</t>
  </si>
  <si>
    <t>ведро ПЭТ</t>
  </si>
  <si>
    <t>7 лет внутри помещений с повышенной влажностью
10 лет внутри неотапливаемых помещений
20 лет внутри отапливаемых помещений</t>
  </si>
  <si>
    <t>Кол-во шт. в упаковке</t>
  </si>
  <si>
    <t>6 лет внутри неотапливаемых / 10 внутри отапливаемых помещении</t>
  </si>
  <si>
    <t>Огнезащитная пропитка-антисептик (биопирен) для наружных и внутренних работ. Для предварительной обработки конструкций перед нанесением ЛКМ. Идеально совместим с составом для защиты и тонирования  древесины "Krasula". Не тонирует поверхность.</t>
  </si>
  <si>
    <t>5,5 кг</t>
  </si>
  <si>
    <t>Канистра ПЭТ</t>
  </si>
  <si>
    <r>
      <t>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- 09 для древесины (концентрат)</t>
    </r>
  </si>
  <si>
    <t>9 кг</t>
  </si>
  <si>
    <t xml:space="preserve">7 лет – внутри
5 лет– снаружи под навесом
1 год – срубы, стройматериалы
</t>
  </si>
  <si>
    <t xml:space="preserve">12 лет – внутри
3 года – снаружи под навесом
</t>
  </si>
  <si>
    <t>0,75 кг</t>
  </si>
  <si>
    <t>20 / 10 лет</t>
  </si>
  <si>
    <t>0,8 кг</t>
  </si>
  <si>
    <t>2,6 кг</t>
  </si>
  <si>
    <t>Огнезащитная пропитка-антисептик для защиты чердаков, стропил, обрешеток, балок и других конструкций из древесины и материалов на ее основе внутри отапливаемых и неотапливаемых помещений.
Подходит для обработки материалов под навесом.</t>
  </si>
  <si>
    <t>Высокоэффективная антисептическая пропитка для обработки конструкций из древесины и материалов на ее основе, а также бетона, камня, кирпича внутри строений и снаружи под навесом, в т.ч. перед нанесением ЛКМ, наклеиванием обоев и др. Подходит для обработки срубов, стройматериалов на период транспортировки и хранения. Не тонирует древесину.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</si>
  <si>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 ЗИМНИЙ</t>
    </r>
  </si>
  <si>
    <t>5 / 2 лет</t>
  </si>
  <si>
    <t>12 лет – внутри
3 года – снаружи под навесом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</si>
  <si>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
Производится под заказ.</t>
    </r>
  </si>
  <si>
    <t>7 лет внутри помещений
3 года снаружи под навесом
1 год снаружи</t>
  </si>
  <si>
    <r>
      <t>Огнебиозащита для древесины 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-09 
(готовый раствор)</t>
    </r>
  </si>
  <si>
    <r>
      <t>Огнебиозащита для древесины 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-09 (готовый раствор)</t>
    </r>
  </si>
  <si>
    <r>
      <t>Антисептик для древесины НОРТ</t>
    </r>
    <r>
      <rPr>
        <b/>
        <u/>
        <vertAlign val="superscript"/>
        <sz val="12"/>
        <color theme="10"/>
        <rFont val="Arial Cyr"/>
        <charset val="204"/>
      </rPr>
      <t>®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</si>
  <si>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-Alfa</t>
    </r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</si>
  <si>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 (зимний)</t>
    </r>
  </si>
  <si>
    <t>0,25 кг</t>
  </si>
  <si>
    <t>бутылка ПЭТ</t>
  </si>
  <si>
    <t>Обновлять по мере необходимости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</si>
  <si>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масло для полков</t>
    </r>
  </si>
  <si>
    <t>Защитное покрытие для обработки деревянных поверхностей в банях и саунах: полки, опоры для спины, скамейки, подголовники.</t>
  </si>
  <si>
    <t>Площать покрытия содержимым одной банки, кв.м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</si>
  <si>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древесины тика</t>
    </r>
  </si>
  <si>
    <t>15,5 кг</t>
  </si>
  <si>
    <t xml:space="preserve">25 лет -внутри отапливаемых жилых и не жилых помещений
10 лет - внутри не отапливаемых жилых и не жилых помещений
3 года - снаружи (в условиях исключающих попадание атмосферных осадков)
</t>
  </si>
  <si>
    <t>К0 (45)</t>
  </si>
  <si>
    <t>Г1, РП1, В1, Д2, Т2
ФЗ-123
 (КМ1, К0(15))</t>
  </si>
  <si>
    <t>Пирилакс® -К45 (двухкомпонентный)</t>
  </si>
  <si>
    <r>
      <t xml:space="preserve"> 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грунтовка-антисептик</t>
    </r>
  </si>
  <si>
    <t>Состав разработан для ухода и защиты наружных и внутренних поверхностей из древесины тика, в т.ч.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 Минимальная партия 50 кг.</t>
  </si>
  <si>
    <t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
Производится под заказ. Минимальный заказ 10 комплектов.</t>
  </si>
  <si>
    <t>Нортовская®  краска негорючая</t>
  </si>
  <si>
    <t xml:space="preserve">Огнезащитная пропитка-антисептик 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</si>
  <si>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 Производится под заказ.</t>
    </r>
  </si>
  <si>
    <r>
  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качелей (в т.ч. мягких сидений) и др.
Возможна обработка  в условиях пониженной температуры (до -20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 xml:space="preserve">С). Не тонирует поверхность. Производится под заказ. </t>
    </r>
  </si>
  <si>
    <t>Защитно-декоративный состав "Krasula" для огнезащитных покрытий применяется для обработки материалов ранее обработанных огнезащитным составом для древесины "Пирилакс®" -К45 или огнезащитным составом для стальных конструкций «Metalax ®»  с целью повышения защитных свойств огнезащитного покрытия (стойкость покрытия к воздействию переменной влажности и температуры, солнечного излучения, ветра, влаги, моющих средств). Состав предназначен для обработки наружных (в условиях исключающих попадания атмосферных осадков), внутренних и скрытых деревянных конструкций жилых и не жилых, производственных, административных, общеобразовательных, детских дошкольных и других типов зданий. Производится под заказ.</t>
  </si>
  <si>
    <t>Цена расфасованной продукции (руб.), в т.ч. тара и НДС 20%</t>
  </si>
  <si>
    <t>1,0-3,0 кг/кв.м</t>
  </si>
  <si>
    <t>Грунтовка силикатная «НОРТ»</t>
  </si>
  <si>
    <t>Согласно сроку службы покрытия</t>
  </si>
  <si>
    <t>300
+
Krasula 150</t>
  </si>
  <si>
    <t>Бутылка ПЭТ с пульверизатором</t>
  </si>
  <si>
    <t>Универсальное моющее средство «Nortex®»-Eco с антисептиком предназначено для профилактики распространения патогенных бактерий (включая споровые бактерии и туберкулез), вирусов (ротовирусы, аденовирусы, риновирусы, ретровирусы, герпесвирусы, коронавирусы и др.), инфекций, грибков (включая кандидозы, дермофитии), водорослей. Удаляет поверхностные загрязнения, уничтожает и предотвращает развитие плесневых и деревоокрашивающих грибов, водорослей, мха, препятствует размножению болезнетворных микроорганизмов, вирусов, бактерий, уничтожает запах, вызванный биологическим разложением продуктов.</t>
  </si>
  <si>
    <t>Для профилактики поражения и обеззараживания здоровых поверхностей и материалов разводить 1:50.
Для лечения пораженных поверхностей и материалов использовать неразведенный состав.</t>
  </si>
  <si>
    <t>Не требует разведения</t>
  </si>
  <si>
    <t>18 кг конц.</t>
  </si>
  <si>
    <t>9 кг конц.</t>
  </si>
  <si>
    <t>4,5 кг конц.</t>
  </si>
  <si>
    <t>0,9 кг конц.</t>
  </si>
  <si>
    <t>0,3 кг гот. р-р</t>
  </si>
  <si>
    <t>2,6 кг конц.</t>
  </si>
  <si>
    <r>
      <t>Антисептик для рук Nortex</t>
    </r>
    <r>
      <rPr>
        <b/>
        <u/>
        <vertAlign val="superscript"/>
        <sz val="12"/>
        <color theme="10"/>
        <rFont val="Arial Cyr"/>
        <charset val="204"/>
      </rPr>
      <t>®</t>
    </r>
  </si>
  <si>
    <t>Антисептик для рук Nortex® предназначен для гигиенической обработки рук с целью предотвращения развития и уничтожения болезнетворных микроорганизмов, вирусов, бактерий. Концентрация изопропилового спирта 70%</t>
  </si>
  <si>
    <t>KRASULA® для огнезащитных покрытий (глянцевая / матовая)</t>
  </si>
  <si>
    <t>9 кг глянцевая</t>
  </si>
  <si>
    <t>2,8 кг глянцевая</t>
  </si>
  <si>
    <t>9 кг матовая</t>
  </si>
  <si>
    <t>2,8 кг матовая</t>
  </si>
  <si>
    <t>9 кг           глянцевая</t>
  </si>
  <si>
    <t>9 кг           матовая</t>
  </si>
  <si>
    <t>2,8 кг           матовая</t>
  </si>
  <si>
    <t xml:space="preserve">Канистра ПЭТ        </t>
  </si>
  <si>
    <t xml:space="preserve">Канистра ПЭТ         </t>
  </si>
  <si>
    <t>Огнебиозащита и антисептирование древесины (премиум)</t>
  </si>
  <si>
    <t>Огнебиозащита и антисептирование древесины (эконом)</t>
  </si>
  <si>
    <t>Огнезащитный комплекс (Profi)</t>
  </si>
  <si>
    <t>Огнебиозащита и антисептирование тканей, ковровых покрытий</t>
  </si>
  <si>
    <t>Антисептики бытовые</t>
  </si>
  <si>
    <t>Пожаробезопасные краски</t>
  </si>
  <si>
    <t>Защитно-Декоративные составы</t>
  </si>
  <si>
    <t>НОРТЕКС®- Х</t>
  </si>
  <si>
    <t>НОРТЕКС®- С</t>
  </si>
  <si>
    <t>НОРТЕКС®- Ш</t>
  </si>
  <si>
    <t>НОРТЕКС®- КП</t>
  </si>
  <si>
    <t>Nortex®-Eco</t>
  </si>
  <si>
    <t>Единица измерения</t>
  </si>
  <si>
    <t>кг</t>
  </si>
  <si>
    <t>Цена за ед.изм. с НДС, руб.</t>
  </si>
  <si>
    <t>Расход</t>
  </si>
  <si>
    <r>
      <t>80 г/м</t>
    </r>
    <r>
      <rPr>
        <vertAlign val="superscript"/>
        <sz val="11"/>
        <rFont val="Arial Cyr"/>
        <charset val="204"/>
      </rPr>
      <t>2</t>
    </r>
  </si>
  <si>
    <r>
      <t>160 г/м</t>
    </r>
    <r>
      <rPr>
        <vertAlign val="superscript"/>
        <sz val="11"/>
        <rFont val="Arial Cyr"/>
        <charset val="204"/>
      </rPr>
      <t>2</t>
    </r>
  </si>
  <si>
    <r>
      <t>120 г/м</t>
    </r>
    <r>
      <rPr>
        <vertAlign val="superscript"/>
        <sz val="11"/>
        <rFont val="Arial Cyr"/>
        <charset val="204"/>
      </rPr>
      <t>2</t>
    </r>
  </si>
  <si>
    <r>
      <t>80-150 г/м</t>
    </r>
    <r>
      <rPr>
        <vertAlign val="superscript"/>
        <sz val="11"/>
        <rFont val="Arial Cyr"/>
        <charset val="204"/>
      </rPr>
      <t>2</t>
    </r>
  </si>
  <si>
    <t>литр</t>
  </si>
  <si>
    <t xml:space="preserve">10 л </t>
  </si>
  <si>
    <t>5 л</t>
  </si>
  <si>
    <t>0,9 л</t>
  </si>
  <si>
    <t>100-250 мл/кв.м</t>
  </si>
  <si>
    <r>
      <t>70-250 г/м</t>
    </r>
    <r>
      <rPr>
        <vertAlign val="superscript"/>
        <sz val="11"/>
        <rFont val="Arial Cyr"/>
        <charset val="204"/>
      </rPr>
      <t>2</t>
    </r>
  </si>
  <si>
    <r>
      <t>60-180 г/м</t>
    </r>
    <r>
      <rPr>
        <vertAlign val="superscript"/>
        <sz val="11"/>
        <rFont val="Arial Cyr"/>
        <charset val="204"/>
      </rPr>
      <t>2</t>
    </r>
  </si>
  <si>
    <r>
      <t>60-80 г/м</t>
    </r>
    <r>
      <rPr>
        <vertAlign val="superscript"/>
        <sz val="11"/>
        <rFont val="Arial Cyr"/>
        <charset val="204"/>
      </rPr>
      <t>2</t>
    </r>
  </si>
  <si>
    <r>
      <t>40-70 г/м</t>
    </r>
    <r>
      <rPr>
        <vertAlign val="superscript"/>
        <sz val="11"/>
        <rFont val="Arial Cyr"/>
        <charset val="204"/>
      </rPr>
      <t>2</t>
    </r>
  </si>
  <si>
    <r>
      <t>60-120 г/м</t>
    </r>
    <r>
      <rPr>
        <vertAlign val="superscript"/>
        <sz val="11"/>
        <rFont val="Arial Cyr"/>
        <charset val="204"/>
      </rPr>
      <t>2</t>
    </r>
  </si>
  <si>
    <r>
      <t>150 г/м</t>
    </r>
    <r>
      <rPr>
        <vertAlign val="superscript"/>
        <sz val="11"/>
        <rFont val="Arial Cyr"/>
        <charset val="204"/>
      </rPr>
      <t>2</t>
    </r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</si>
  <si>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для древесины </t>
    </r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</si>
  <si>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-ТРАНЗИТ концентрат для древесины.
</t>
    </r>
  </si>
  <si>
    <t>Защитный состав для древесины внутри бань и саун.
Водно-дисперсионный, с натуральным воском. Защищает от воды, грязи, плесеневых и древоокрашивающих грибов, жука-древоточца, препятствует потемнению древесины. Образует бесцветное дышащее водоотталкивающее покрытие. 
Рекомендуется использовать как финишное покрытие внутри бань и саун после обработки Pirilax® - Terma.</t>
  </si>
  <si>
    <t>Универсальное моющее средство «Nortex®»-Eco с антисептиком 
предназначено для профилактики распространения патогенных бактерий (включая споровые бактерии и туберкулез), вирусов (ротовирусы, аденовирусы, риновирусы, ретровирусы, герпесвирусы, коронавирусы и др.), инфекций, грибков (включая кандидозы, дермофитии), водорослей. Удаляет поверхностные загрязнения, уничтожает и предотвращает развитие плесневых и деревоокрашивающих грибов, водорослей, мха, препятствует размножению болезнетворных микроорганизмов, вирусов, бактерий, уничтожает запах, вызванный биологическим разложением продуктов.</t>
  </si>
  <si>
    <t>ЕЦП прайс. Полный.</t>
  </si>
  <si>
    <t>ЕЦП прайс. Краткий.</t>
  </si>
  <si>
    <t>Огнезащитная пропитка-антисептик (биопирен) для чердачных помещений и стропильных систем. Сухой концентрат. Растворяется в холодной воде за 3 минуты.</t>
  </si>
  <si>
    <t xml:space="preserve">Огнебиозащитная пропитка (биопирен) для чердачных помещений и стропильных систем. Сухой концентрат. Растворяется в холодной воде за 3 минуты.
</t>
  </si>
  <si>
    <t xml:space="preserve"> 43л</t>
  </si>
  <si>
    <t>10 лет внутри неотапливаемых / 10 внутри отапливаемых помещении/ 
5 лет внутри помещений с повышенной влажностью</t>
  </si>
  <si>
    <t>63 кг</t>
  </si>
  <si>
    <t>48 кг</t>
  </si>
  <si>
    <t xml:space="preserve">11 л </t>
  </si>
  <si>
    <t>3,3 л</t>
  </si>
  <si>
    <t>0,95 л</t>
  </si>
  <si>
    <t>33 кг конц.</t>
  </si>
  <si>
    <t xml:space="preserve">Предназначена для обработки поверхностей из бетона, гипсокартона, оштукатуренных или шпаклеванных, перед нанесением силикатных отделочных покрытий при внутренних и наружных работах. Применяется для обработки поверхностей в жилых, производственных, административных, общеобразовательных, детских дошкольных и других типов зданий. Рекомендуется использовать в комплексе с отделочным силикатным покрытием «Нортовская® краска негорючая». 
Производится под заказ. </t>
  </si>
  <si>
    <t>Краска водно-дисперсионная «Нортовская ® краска интерьерная»</t>
  </si>
  <si>
    <t>12,67-23,76</t>
  </si>
  <si>
    <t>11 л</t>
  </si>
  <si>
    <t xml:space="preserve">3,3 л </t>
  </si>
  <si>
    <t>3 л</t>
  </si>
  <si>
    <t>10 л</t>
  </si>
  <si>
    <t>Канистра  ПЭТ</t>
  </si>
  <si>
    <t>6 кг</t>
  </si>
  <si>
    <t>12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</si>
  <si>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-ЛЮКС) для древесины, бетона, камня, кирпича</t>
    </r>
  </si>
  <si>
    <t>Высокоэффективная антисептическая пропитка для здоровых и поражённых материалов из древесины, бетона, камня, кирпича. Уничтожает плесневые и деревоокрашивающие грибы, водоросли, препятствует их повторному появлению, защищает от жука-древоточца. Рекомендуется для жестких условий эксплуатации. Состав может применяться при строительно-ремонтных работах для добавления в строительные растворные смеси, клеи для плитки с целью предотвращения разрушения бетонов микроорганизмами (плесневыми грибами, водорослями, бактериями, лишайником). Безопасен для человека и животных. Для внутренних и наружных работ. Не тонирует древесину.</t>
  </si>
  <si>
    <t>5 кг</t>
  </si>
  <si>
    <t>Высокоэффективная антисептическая пропитка преднозначенная для поверхностной пропитки здоровых и пораженных материалов из древесины, бетона, камня, кирпича с целью повышения антисептических свойств. Унижтожает влесневые и деревоокрашивающие грибы, водоросли, препятствует их повторному появлению, защищает от жука-древоточца. Для наружных и внутренних работ. Не тонирует древесину.</t>
  </si>
  <si>
    <t>Nortex®-Doctor (НОРТЕКС®-ДОКТОР) для древесины, бетона, камня, кирпича</t>
  </si>
  <si>
    <t xml:space="preserve">Nortex®-Lux (НОРТЕКС®-ЛЮКС) для древесины, бетона, камня, кирпича </t>
  </si>
  <si>
    <t xml:space="preserve"> 43 л</t>
  </si>
  <si>
    <t xml:space="preserve">Огнезащитная пропитка-антисептик (биопирен) для наружных и внутренних работ. Для предварительной обработки конструкций перед нанесением ЛКМ. Идеально совместим с составом для защиты и тонирования  древесины "Krasula". Не тонирует поверхность.
</t>
  </si>
  <si>
    <t xml:space="preserve">75
   1 л. концен-трата/
3 л. воды </t>
  </si>
  <si>
    <t xml:space="preserve">50
   1 л. концен-трата/
3 л. воды </t>
  </si>
  <si>
    <t xml:space="preserve"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 Производится под заказ. </t>
  </si>
  <si>
    <t>Универсальная акриловая грунтовка для деревянных, каменных, бетонных, кирпичных, оштукатуренных поверхностей, гипсокартона. Обладает антисептическими свойствами. Для наружных и внутренних работ.</t>
  </si>
  <si>
    <t xml:space="preserve">Водно-дисперсионная акриловая пожаробезопасная  краска для отделки и защиты деревянных, бетонных, каменных, кирпичных поверхностей внутри зданий и сооружений, для поверхностей, окрашенных красками ВД или красками на органической основе. 
Класс пожарной опасности покрытия по негорючему основанию КМ1 (показателями пожарной опасности Г1, В1, Д1, Т1), индексом распространения пламени-0). </t>
  </si>
  <si>
    <t xml:space="preserve">Защитно-декоративное покрытие для отделки и защиты 
поверхностей из бетонных, кирпичных, гипсовых, оштукатуренных, материалов. При нанесении на негорючее основание (бетон, кирпич и др.) образует пожаробезопасное покрытие (характеризуется классом пожарной опасности строительных материалов КМ0 (негорючие).
Применяется для внутренних поверхностей жилых, производственных, административных, общеобразовательных, детских дошкольных и других типов зданий. Производится под заказ. 
</t>
  </si>
  <si>
    <t xml:space="preserve">Состав разработан для ухода и защиты наружных и внутренних поверхностей из древесины тика. Подходит для обработки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 Производится под заказ. 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</si>
  <si>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Образует полуглянцевое шелковистое покрытие. 10 вариантов цветов.</t>
  </si>
  <si>
    <t xml:space="preserve">Защитно-декоративное покрытие для отделки и защиты поверхностей из бетонных, кирпичных, гипсовых, оштукатуренных, материалов.
При нанесении на негорючее основание (бетон, кирпич и др.) образует пожаробезопасное покрытие (характеризуется классом пожарной опасности строительных материалов КМ0 (негорючие).
Применяется для внутренних поверхностей жилых, производственных, административных, общеобразовательных, детских дошкольных и других типов зданий. Производится под заказ. 
</t>
  </si>
  <si>
    <t xml:space="preserve">Предназначена для обработки поверхностей из бетона, гипсокартона, оштукатуренных или шпаклеванных, перед нанесением силикатных отделочных покрытий при внутренних и наружных работах. Применяется для обработки поверхностей в жилых, производственных, административных, общеобразовательных, детских дошкольных и других типов зданий. Рекомендуется использовать в комплексе с отделочным силикатным покрытием «Нортовская® краска негорючая». Производится под заказ. 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</si>
  <si>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
Образует полуглянцевое шелковистое покрытие. 10 вариантов цветов.</t>
  </si>
  <si>
    <r>
      <t>ОЗОН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-007 для древесины (колерованный) красный</t>
    </r>
  </si>
  <si>
    <t xml:space="preserve">Огнезащитная пропитка-антисептик (биопирен) для чердачных помещений, стропильных систем и скрытых конструкций. Наносится без межслойной сушки за 1 прием. 
Колерованный готовый раствор - тонирует древесину в красный цвет.
</t>
  </si>
  <si>
    <t>0,7 кг</t>
  </si>
  <si>
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качель (в т.ч. мягких сидений) и др.
Не тонирует поверхность. Производится под заказ.</t>
  </si>
  <si>
    <t xml:space="preserve">Огнезащитная пропитка-антисептик (биопирен) для чердачных 
помещений, стропильных систем и скрытых конструкций. 
Наносится без межслойной сушки за 1 прием. 
Колерованный готовый раствор - тонирует древесину в красный цвет.
</t>
  </si>
  <si>
    <t xml:space="preserve"> 48 кг</t>
  </si>
  <si>
    <t xml:space="preserve"> 23 кг</t>
  </si>
  <si>
    <t xml:space="preserve">НОРТЕКС® - ТРАНЗИТ (модификация М)» (концентрат) </t>
  </si>
  <si>
    <t xml:space="preserve">Предназначен для пропитки пиломатериалов с целью придания антисептических свойств на период транспортировки, хранения. Не тонирует поверхность. Производится под заказ. </t>
  </si>
  <si>
    <t xml:space="preserve">Предназначен для пропитки круглой неокоренной древесины с целью придания антисептических свойств на период хранения и транспортировки. Защищает от поражения плесневыми, деревоокрашивающими и дереворазрушающими грибами, жуками-древоточцами и их личинками. Производится под заказ. </t>
  </si>
  <si>
    <t>не менее
 6 месяцев 
(1:20)</t>
  </si>
  <si>
    <t>52 кг</t>
  </si>
  <si>
    <t>KRASULA® aqua</t>
  </si>
  <si>
    <t>до 2 месяцев
(1:35)</t>
  </si>
  <si>
    <t>до 6 месяцев
(1:30)</t>
  </si>
  <si>
    <t>до 12 месяцев
(1:25)</t>
  </si>
  <si>
    <t>120 г. гот. р-ра /м2</t>
  </si>
  <si>
    <t>Предназначен для пропитки пиломатериалов с целью придания антисептических свойств на период транспортировки, хранения. Не тонирует поверхность. Производится под заказ.</t>
  </si>
  <si>
    <t>Предназначен для пропитки круглой неокоренной древесины с целью придания антисептических свойств на период хранения и транспортировки. Защищает от поражения плесневыми, деревоокрашивающими и дереворазрушающими грибами, жуками-древоточцами и их личинками. Производится под заказ.</t>
  </si>
  <si>
    <t>Антисептик для рук Nortex® предназначен для гигиенической 
обработки рук с целью предотвращения развития и уничтожения болезнетворных микроорганизмов, вирусов, бактерий. Концентрация изопропилового спирта 70%</t>
  </si>
  <si>
    <t>23 кг</t>
  </si>
  <si>
    <r>
      <rPr>
        <sz val="16"/>
        <rFont val="Arial Cyr"/>
        <charset val="204"/>
      </rPr>
      <t xml:space="preserve">Действует с 19.09.2022 г. </t>
    </r>
    <r>
      <rPr>
        <sz val="11"/>
        <rFont val="Arial Cyr"/>
        <charset val="204"/>
      </rPr>
      <t xml:space="preserve">                                                                             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</si>
  <si>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r>
      <rPr>
        <sz val="16"/>
        <rFont val="Arial Cyr"/>
        <charset val="204"/>
      </rPr>
      <t xml:space="preserve">Действует с 19.09.2022 г. </t>
    </r>
    <r>
      <rPr>
        <sz val="11"/>
        <rFont val="Arial Cyr"/>
        <charset val="204"/>
      </rPr>
      <t xml:space="preserve">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</si>
  <si>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t>ООО "АИР" г. Киров, ул. Ленина, 105 а, оф. 4, т. (8332) 37-24-01 доб. 1, air-43@mail.ru, сайт air-43.ru</t>
  </si>
  <si>
    <t>ПК "Факел" г. Кирово-Чепецк, ул. Заводская, 7, (83361) 47-9-47, fakelchepetsk@mail.ru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</si>
</sst>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27" x14ac:knownFonts="1">
    <font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u/>
      <sz val="12"/>
      <color theme="10"/>
      <name val="Arial Cyr"/>
      <charset val="204"/>
    </font>
    <font>
      <b/>
      <sz val="18"/>
      <name val="Arial Cyr"/>
      <charset val="204"/>
    </font>
    <font>
      <sz val="16"/>
      <name val="Arial Cyr"/>
      <charset val="204"/>
    </font>
    <font>
      <sz val="11"/>
      <name val="Arial Cyr"/>
      <charset val="204"/>
    </font>
    <font>
      <b/>
      <sz val="12"/>
      <name val="Arial Narrow"/>
      <family val="2"/>
      <charset val="204"/>
    </font>
    <font>
      <b/>
      <sz val="10"/>
      <name val="Arial Narrow"/>
      <family val="2"/>
      <charset val="204"/>
    </font>
    <font>
      <b/>
      <sz val="20"/>
      <name val="Arial Cyr"/>
      <charset val="204"/>
    </font>
    <font>
      <b/>
      <u/>
      <vertAlign val="superscript"/>
      <sz val="12"/>
      <color theme="10"/>
      <name val="Arial Cyr"/>
      <charset val="204"/>
    </font>
    <font>
      <b/>
      <sz val="18"/>
      <name val="Arial"/>
      <family val="2"/>
      <charset val="204"/>
    </font>
    <font>
      <sz val="13"/>
      <name val="Arial Cyr"/>
      <charset val="204"/>
    </font>
    <font>
      <sz val="11"/>
      <name val="Arial"/>
      <family val="2"/>
      <charset val="204"/>
    </font>
    <font>
      <sz val="11"/>
      <name val="Arial Cyr"/>
      <family val="2"/>
      <charset val="204"/>
    </font>
    <font>
      <sz val="18"/>
      <name val="Arial"/>
      <family val="2"/>
      <charset val="204"/>
    </font>
    <font>
      <sz val="10"/>
      <name val="Arial"/>
      <family val="2"/>
      <charset val="204"/>
    </font>
    <font>
      <u/>
      <sz val="12"/>
      <color theme="10"/>
      <name val="Arial Cyr"/>
      <charset val="204"/>
    </font>
    <font>
      <b/>
      <sz val="16"/>
      <name val="Arial Cyr"/>
      <charset val="204"/>
    </font>
    <font>
      <b/>
      <sz val="10"/>
      <name val="Arial Cyr"/>
      <charset val="204"/>
    </font>
    <font>
      <vertAlign val="superscript"/>
      <sz val="13"/>
      <name val="Arial Cyr"/>
      <charset val="204"/>
    </font>
    <font>
      <b/>
      <sz val="11"/>
      <name val="Arial Cyr"/>
      <charset val="204"/>
    </font>
    <font>
      <sz val="11"/>
      <color theme="1"/>
      <name val="Calibri"/>
      <family val="2"/>
      <charset val="204"/>
      <scheme val="minor"/>
    </font>
    <font>
      <vertAlign val="superscript"/>
      <sz val="11"/>
      <name val="Arial Cyr"/>
      <charset val="204"/>
    </font>
    <font>
      <b/>
      <sz val="14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EC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0" borderId="0"/>
  </cellStyleXfs>
  <cellXfs count="541">
    <xf numFmtId="0" fontId="0" fillId="0" borderId="0" xfId="0"/>
    <xf numFmtId="0" fontId="6" fillId="0" borderId="0" xfId="0" applyFont="1" applyBorder="1" applyAlignment="1"/>
    <xf numFmtId="0" fontId="5" fillId="3" borderId="2" xfId="2" applyFill="1" applyBorder="1" applyAlignment="1" applyProtection="1">
      <alignment vertical="center" wrapText="1"/>
    </xf>
    <xf numFmtId="0" fontId="8" fillId="3" borderId="7" xfId="0" applyFont="1" applyFill="1" applyBorder="1" applyAlignment="1">
      <alignment horizontal="center" vertical="center"/>
    </xf>
    <xf numFmtId="0" fontId="5" fillId="4" borderId="2" xfId="2" applyFill="1" applyBorder="1" applyAlignment="1" applyProtection="1">
      <alignment vertical="center" wrapText="1"/>
    </xf>
    <xf numFmtId="0" fontId="8" fillId="4" borderId="7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0" fillId="4" borderId="0" xfId="0" applyFill="1"/>
    <xf numFmtId="0" fontId="5" fillId="0" borderId="0" xfId="2" applyBorder="1" applyAlignment="1" applyProtection="1">
      <alignment horizontal="left" vertical="center" indent="20"/>
    </xf>
    <xf numFmtId="0" fontId="19" fillId="0" borderId="0" xfId="2" applyNumberFormat="1" applyFont="1" applyBorder="1" applyAlignment="1" applyProtection="1">
      <alignment horizontal="left" vertical="center" wrapText="1"/>
    </xf>
    <xf numFmtId="0" fontId="6" fillId="0" borderId="0" xfId="0" applyNumberFormat="1" applyFont="1" applyBorder="1" applyAlignment="1"/>
    <xf numFmtId="0" fontId="8" fillId="3" borderId="7" xfId="0" applyNumberFormat="1" applyFont="1" applyFill="1" applyBorder="1" applyAlignment="1">
      <alignment horizontal="center" vertical="center"/>
    </xf>
    <xf numFmtId="0" fontId="15" fillId="3" borderId="7" xfId="0" applyNumberFormat="1" applyFont="1" applyFill="1" applyBorder="1" applyAlignment="1">
      <alignment horizontal="center" vertical="center"/>
    </xf>
    <xf numFmtId="0" fontId="8" fillId="4" borderId="7" xfId="0" applyNumberFormat="1" applyFont="1" applyFill="1" applyBorder="1" applyAlignment="1">
      <alignment horizontal="center" vertical="center"/>
    </xf>
    <xf numFmtId="0" fontId="15" fillId="4" borderId="7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6" fillId="4" borderId="7" xfId="0" applyNumberFormat="1" applyFont="1" applyFill="1" applyBorder="1" applyAlignment="1">
      <alignment horizontal="center" vertical="center" wrapText="1"/>
    </xf>
    <xf numFmtId="0" fontId="0" fillId="5" borderId="0" xfId="0" applyFill="1"/>
    <xf numFmtId="0" fontId="18" fillId="4" borderId="7" xfId="0" applyNumberFormat="1" applyFont="1" applyFill="1" applyBorder="1" applyAlignment="1">
      <alignment horizontal="center" vertical="center"/>
    </xf>
    <xf numFmtId="0" fontId="18" fillId="3" borderId="7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10" fillId="6" borderId="3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5" fillId="3" borderId="2" xfId="2" applyFill="1" applyBorder="1" applyAlignment="1" applyProtection="1">
      <alignment vertical="top" wrapText="1"/>
    </xf>
    <xf numFmtId="0" fontId="5" fillId="4" borderId="2" xfId="2" applyFill="1" applyBorder="1" applyAlignment="1" applyProtection="1">
      <alignment vertical="top" wrapText="1"/>
    </xf>
    <xf numFmtId="0" fontId="0" fillId="0" borderId="0" xfId="0" applyProtection="1">
      <protection locked="0"/>
    </xf>
    <xf numFmtId="0" fontId="8" fillId="3" borderId="7" xfId="0" applyFont="1" applyFill="1" applyBorder="1" applyAlignment="1" applyProtection="1">
      <alignment horizontal="center" vertical="center"/>
    </xf>
    <xf numFmtId="0" fontId="15" fillId="3" borderId="7" xfId="0" applyFont="1" applyFill="1" applyBorder="1" applyAlignment="1" applyProtection="1">
      <alignment horizontal="center" vertical="center"/>
    </xf>
    <xf numFmtId="0" fontId="8" fillId="4" borderId="7" xfId="0" applyFont="1" applyFill="1" applyBorder="1" applyAlignment="1" applyProtection="1">
      <alignment horizontal="center" vertical="center"/>
    </xf>
    <xf numFmtId="2" fontId="4" fillId="4" borderId="7" xfId="0" applyNumberFormat="1" applyFont="1" applyFill="1" applyBorder="1" applyAlignment="1" applyProtection="1">
      <alignment horizontal="center" vertical="center"/>
    </xf>
    <xf numFmtId="0" fontId="15" fillId="4" borderId="7" xfId="0" applyFont="1" applyFill="1" applyBorder="1" applyAlignment="1" applyProtection="1">
      <alignment horizontal="center" vertical="center"/>
    </xf>
    <xf numFmtId="2" fontId="8" fillId="4" borderId="7" xfId="0" applyNumberFormat="1" applyFont="1" applyFill="1" applyBorder="1" applyAlignment="1" applyProtection="1">
      <alignment horizontal="center" vertical="center" wrapText="1"/>
    </xf>
    <xf numFmtId="2" fontId="8" fillId="3" borderId="7" xfId="0" applyNumberFormat="1" applyFont="1" applyFill="1" applyBorder="1" applyAlignment="1" applyProtection="1">
      <alignment horizontal="center" vertical="center" wrapText="1"/>
    </xf>
    <xf numFmtId="0" fontId="10" fillId="6" borderId="7" xfId="0" applyFont="1" applyFill="1" applyBorder="1" applyAlignment="1" applyProtection="1">
      <alignment horizontal="center" vertical="center" wrapText="1"/>
    </xf>
    <xf numFmtId="0" fontId="10" fillId="6" borderId="2" xfId="0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vertical="center" wrapText="1"/>
    </xf>
    <xf numFmtId="0" fontId="9" fillId="6" borderId="7" xfId="0" applyFont="1" applyFill="1" applyBorder="1" applyAlignment="1" applyProtection="1">
      <alignment horizontal="center" vertical="center"/>
    </xf>
    <xf numFmtId="0" fontId="9" fillId="6" borderId="7" xfId="0" applyFont="1" applyFill="1" applyBorder="1" applyAlignment="1" applyProtection="1">
      <alignment horizontal="center" vertical="center" wrapText="1"/>
    </xf>
    <xf numFmtId="4" fontId="16" fillId="4" borderId="7" xfId="0" applyNumberFormat="1" applyFont="1" applyFill="1" applyBorder="1" applyAlignment="1" applyProtection="1">
      <alignment horizontal="center" vertical="center" wrapText="1"/>
    </xf>
    <xf numFmtId="0" fontId="15" fillId="4" borderId="6" xfId="0" applyFont="1" applyFill="1" applyBorder="1" applyAlignment="1" applyProtection="1">
      <alignment horizontal="center" vertical="center"/>
    </xf>
    <xf numFmtId="0" fontId="2" fillId="6" borderId="7" xfId="0" applyFont="1" applyFill="1" applyBorder="1" applyAlignment="1" applyProtection="1">
      <alignment vertical="center"/>
    </xf>
    <xf numFmtId="0" fontId="10" fillId="6" borderId="2" xfId="0" applyFont="1" applyFill="1" applyBorder="1" applyAlignment="1" applyProtection="1">
      <alignment horizontal="center" vertical="center"/>
    </xf>
    <xf numFmtId="2" fontId="9" fillId="6" borderId="2" xfId="0" applyNumberFormat="1" applyFont="1" applyFill="1" applyBorder="1" applyAlignment="1" applyProtection="1">
      <alignment horizontal="center" vertical="center" wrapText="1"/>
    </xf>
    <xf numFmtId="164" fontId="9" fillId="6" borderId="2" xfId="1" applyNumberFormat="1" applyFont="1" applyFill="1" applyBorder="1" applyAlignment="1" applyProtection="1">
      <alignment horizontal="center" vertical="center" wrapText="1"/>
    </xf>
    <xf numFmtId="0" fontId="0" fillId="4" borderId="3" xfId="0" applyFont="1" applyFill="1" applyBorder="1" applyAlignment="1" applyProtection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/>
    </xf>
    <xf numFmtId="0" fontId="0" fillId="0" borderId="0" xfId="0" applyFill="1"/>
    <xf numFmtId="0" fontId="5" fillId="0" borderId="9" xfId="2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wrapText="1"/>
      <protection locked="0"/>
    </xf>
    <xf numFmtId="0" fontId="10" fillId="0" borderId="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 applyProtection="1">
      <alignment horizontal="left" vertical="center" wrapText="1"/>
    </xf>
    <xf numFmtId="0" fontId="10" fillId="0" borderId="7" xfId="0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 applyProtection="1">
      <alignment horizontal="center" vertical="center" wrapText="1"/>
    </xf>
    <xf numFmtId="2" fontId="23" fillId="3" borderId="7" xfId="0" applyNumberFormat="1" applyFont="1" applyFill="1" applyBorder="1" applyAlignment="1" applyProtection="1">
      <alignment horizontal="center" vertical="center"/>
    </xf>
    <xf numFmtId="2" fontId="23" fillId="4" borderId="7" xfId="0" applyNumberFormat="1" applyFont="1" applyFill="1" applyBorder="1" applyAlignment="1" applyProtection="1">
      <alignment horizontal="center" vertical="center"/>
    </xf>
    <xf numFmtId="0" fontId="15" fillId="4" borderId="7" xfId="0" applyFont="1" applyFill="1" applyBorder="1" applyAlignment="1" applyProtection="1">
      <alignment horizontal="center" vertical="center" wrapText="1"/>
    </xf>
    <xf numFmtId="0" fontId="15" fillId="0" borderId="7" xfId="0" applyFont="1" applyFill="1" applyBorder="1" applyAlignment="1" applyProtection="1">
      <alignment horizontal="center" vertical="center" wrapText="1"/>
    </xf>
    <xf numFmtId="0" fontId="5" fillId="0" borderId="2" xfId="2" applyFill="1" applyBorder="1" applyAlignment="1" applyProtection="1">
      <alignment vertical="center" wrapText="1"/>
    </xf>
    <xf numFmtId="2" fontId="23" fillId="0" borderId="7" xfId="0" applyNumberFormat="1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horizontal="center" vertical="center" wrapText="1"/>
    </xf>
    <xf numFmtId="0" fontId="5" fillId="0" borderId="2" xfId="2" applyFill="1" applyBorder="1" applyAlignment="1" applyProtection="1">
      <alignment vertical="top" wrapText="1"/>
    </xf>
    <xf numFmtId="0" fontId="8" fillId="0" borderId="7" xfId="0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 applyProtection="1">
      <alignment vertical="center" wrapText="1"/>
    </xf>
    <xf numFmtId="0" fontId="18" fillId="0" borderId="7" xfId="0" applyNumberFormat="1" applyFont="1" applyFill="1" applyBorder="1" applyAlignment="1">
      <alignment horizontal="center" vertical="center"/>
    </xf>
    <xf numFmtId="0" fontId="0" fillId="3" borderId="9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0" fillId="4" borderId="2" xfId="0" applyFont="1" applyFill="1" applyBorder="1" applyAlignment="1" applyProtection="1">
      <alignment horizontal="center" vertical="center" wrapText="1"/>
    </xf>
    <xf numFmtId="0" fontId="14" fillId="0" borderId="9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4" fontId="13" fillId="6" borderId="2" xfId="1" applyNumberFormat="1" applyFont="1" applyFill="1" applyBorder="1" applyAlignment="1" applyProtection="1">
      <alignment horizontal="right" vertical="center" wrapText="1"/>
    </xf>
    <xf numFmtId="4" fontId="13" fillId="6" borderId="2" xfId="0" applyNumberFormat="1" applyFont="1" applyFill="1" applyBorder="1" applyAlignment="1" applyProtection="1">
      <alignment vertical="center"/>
    </xf>
    <xf numFmtId="0" fontId="0" fillId="0" borderId="7" xfId="0" applyFill="1" applyBorder="1"/>
    <xf numFmtId="2" fontId="8" fillId="4" borderId="7" xfId="0" applyNumberFormat="1" applyFont="1" applyFill="1" applyBorder="1" applyAlignment="1" applyProtection="1">
      <alignment horizontal="center" vertical="center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2" fontId="8" fillId="4" borderId="2" xfId="0" applyNumberFormat="1" applyFont="1" applyFill="1" applyBorder="1" applyAlignment="1" applyProtection="1">
      <alignment horizontal="center" vertical="center"/>
    </xf>
    <xf numFmtId="0" fontId="0" fillId="4" borderId="2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vertical="center"/>
    </xf>
    <xf numFmtId="0" fontId="8" fillId="4" borderId="8" xfId="0" applyFont="1" applyFill="1" applyBorder="1" applyAlignment="1" applyProtection="1">
      <alignment vertical="center"/>
    </xf>
    <xf numFmtId="2" fontId="4" fillId="0" borderId="7" xfId="0" applyNumberFormat="1" applyFont="1" applyFill="1" applyBorder="1" applyAlignment="1" applyProtection="1">
      <alignment horizontal="center" vertical="center"/>
    </xf>
    <xf numFmtId="0" fontId="14" fillId="0" borderId="9" xfId="0" applyFont="1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/>
    <xf numFmtId="0" fontId="0" fillId="5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6" fillId="0" borderId="0" xfId="0" applyFont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0" fillId="4" borderId="4" xfId="0" applyFont="1" applyFill="1" applyBorder="1" applyAlignment="1" applyProtection="1">
      <alignment vertical="center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2" fontId="8" fillId="0" borderId="7" xfId="0" applyNumberFormat="1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14" fillId="4" borderId="9" xfId="0" applyFont="1" applyFill="1" applyBorder="1" applyAlignment="1" applyProtection="1">
      <alignment horizontal="left" vertical="top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0" fontId="15" fillId="4" borderId="2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</xf>
    <xf numFmtId="2" fontId="8" fillId="0" borderId="2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vertical="center" wrapText="1"/>
    </xf>
    <xf numFmtId="0" fontId="5" fillId="4" borderId="2" xfId="2" applyFill="1" applyBorder="1" applyAlignment="1" applyProtection="1">
      <alignment horizontal="left" vertical="center" wrapText="1"/>
    </xf>
    <xf numFmtId="0" fontId="0" fillId="4" borderId="7" xfId="0" applyFont="1" applyFill="1" applyBorder="1" applyAlignment="1" applyProtection="1">
      <alignment vertical="center" wrapText="1"/>
    </xf>
    <xf numFmtId="0" fontId="0" fillId="4" borderId="2" xfId="0" applyFont="1" applyFill="1" applyBorder="1" applyAlignment="1" applyProtection="1">
      <alignment vertical="center" wrapText="1"/>
    </xf>
    <xf numFmtId="4" fontId="8" fillId="0" borderId="2" xfId="0" applyNumberFormat="1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center" vertical="center" wrapText="1"/>
    </xf>
    <xf numFmtId="0" fontId="15" fillId="0" borderId="7" xfId="0" applyNumberFormat="1" applyFont="1" applyFill="1" applyBorder="1" applyAlignment="1">
      <alignment horizontal="center" vertical="center"/>
    </xf>
    <xf numFmtId="0" fontId="5" fillId="0" borderId="9" xfId="2" applyFill="1" applyBorder="1" applyAlignment="1" applyProtection="1">
      <alignment vertical="top" wrapText="1"/>
    </xf>
    <xf numFmtId="0" fontId="14" fillId="4" borderId="9" xfId="0" applyFont="1" applyFill="1" applyBorder="1" applyAlignment="1">
      <alignment vertical="center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2" fontId="4" fillId="0" borderId="2" xfId="0" applyNumberFormat="1" applyFont="1" applyFill="1" applyBorder="1" applyAlignment="1" applyProtection="1">
      <alignment horizontal="center" vertical="center"/>
    </xf>
    <xf numFmtId="0" fontId="0" fillId="0" borderId="7" xfId="0" applyFont="1" applyFill="1" applyBorder="1" applyAlignment="1" applyProtection="1">
      <alignment horizontal="center" vertical="center" wrapText="1"/>
    </xf>
    <xf numFmtId="0" fontId="0" fillId="0" borderId="8" xfId="0" applyFont="1" applyFill="1" applyBorder="1" applyAlignment="1" applyProtection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/>
    </xf>
    <xf numFmtId="0" fontId="8" fillId="4" borderId="9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 applyProtection="1">
      <alignment horizontal="center" vertical="center" wrapText="1"/>
    </xf>
    <xf numFmtId="2" fontId="8" fillId="0" borderId="2" xfId="0" applyNumberFormat="1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14" fillId="4" borderId="9" xfId="0" applyFont="1" applyFill="1" applyBorder="1" applyAlignment="1" applyProtection="1">
      <alignment horizontal="left" vertical="center" wrapText="1"/>
    </xf>
    <xf numFmtId="0" fontId="14" fillId="0" borderId="9" xfId="0" applyFont="1" applyFill="1" applyBorder="1" applyAlignment="1" applyProtection="1">
      <alignment horizontal="left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 applyProtection="1">
      <alignment horizontal="left" vertical="top" wrapText="1"/>
    </xf>
    <xf numFmtId="0" fontId="14" fillId="4" borderId="9" xfId="0" applyFont="1" applyFill="1" applyBorder="1" applyAlignment="1" applyProtection="1">
      <alignment horizontal="left" vertical="center" wrapText="1"/>
    </xf>
    <xf numFmtId="0" fontId="14" fillId="4" borderId="9" xfId="0" applyFont="1" applyFill="1" applyBorder="1" applyAlignment="1" applyProtection="1">
      <alignment horizontal="left" vertical="top" wrapText="1"/>
    </xf>
    <xf numFmtId="0" fontId="14" fillId="0" borderId="9" xfId="0" applyFont="1" applyFill="1" applyBorder="1" applyAlignment="1" applyProtection="1">
      <alignment horizontal="left" vertical="center" wrapText="1"/>
    </xf>
    <xf numFmtId="0" fontId="14" fillId="0" borderId="9" xfId="0" applyFont="1" applyFill="1" applyBorder="1" applyAlignment="1">
      <alignment horizontal="left" vertical="center" wrapText="1"/>
    </xf>
    <xf numFmtId="0" fontId="14" fillId="4" borderId="9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left" vertical="top" wrapText="1"/>
    </xf>
    <xf numFmtId="0" fontId="0" fillId="0" borderId="2" xfId="0" applyNumberFormat="1" applyFill="1" applyBorder="1" applyAlignment="1">
      <alignment horizontal="center" vertical="center"/>
    </xf>
    <xf numFmtId="4" fontId="13" fillId="6" borderId="2" xfId="1" applyNumberFormat="1" applyFont="1" applyFill="1" applyBorder="1" applyAlignment="1" applyProtection="1">
      <alignment horizontal="right" vertical="center" wrapText="1"/>
    </xf>
    <xf numFmtId="0" fontId="5" fillId="0" borderId="0" xfId="2" applyBorder="1" applyAlignment="1" applyProtection="1">
      <alignment vertical="center"/>
    </xf>
    <xf numFmtId="4" fontId="13" fillId="6" borderId="7" xfId="1" applyNumberFormat="1" applyFont="1" applyFill="1" applyBorder="1" applyAlignment="1" applyProtection="1">
      <alignment horizontal="right" vertical="center" wrapText="1"/>
    </xf>
    <xf numFmtId="4" fontId="13" fillId="6" borderId="2" xfId="0" applyNumberFormat="1" applyFont="1" applyFill="1" applyBorder="1" applyAlignment="1" applyProtection="1">
      <alignment horizontal="right" vertical="center"/>
    </xf>
    <xf numFmtId="4" fontId="13" fillId="6" borderId="2" xfId="1" applyNumberFormat="1" applyFont="1" applyFill="1" applyBorder="1" applyAlignment="1" applyProtection="1">
      <alignment horizontal="right" vertical="center" wrapText="1"/>
    </xf>
    <xf numFmtId="4" fontId="13" fillId="6" borderId="7" xfId="1" applyNumberFormat="1" applyFont="1" applyFill="1" applyBorder="1" applyAlignment="1">
      <alignment horizontal="right" vertical="center" wrapText="1"/>
    </xf>
    <xf numFmtId="4" fontId="13" fillId="6" borderId="2" xfId="1" applyNumberFormat="1" applyFont="1" applyFill="1" applyBorder="1" applyAlignment="1">
      <alignment horizontal="right" vertical="center" wrapText="1"/>
    </xf>
    <xf numFmtId="4" fontId="13" fillId="6" borderId="2" xfId="1" applyNumberFormat="1" applyFont="1" applyFill="1" applyBorder="1" applyAlignment="1">
      <alignment horizontal="right" vertical="center" wrapText="1"/>
    </xf>
    <xf numFmtId="0" fontId="0" fillId="4" borderId="7" xfId="0" applyNumberForma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right" vertical="center"/>
    </xf>
    <xf numFmtId="4" fontId="6" fillId="0" borderId="0" xfId="0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0" fontId="15" fillId="0" borderId="2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wrapText="1"/>
    </xf>
    <xf numFmtId="4" fontId="13" fillId="6" borderId="2" xfId="1" applyNumberFormat="1" applyFont="1" applyFill="1" applyBorder="1" applyAlignment="1">
      <alignment vertical="center" wrapText="1"/>
    </xf>
    <xf numFmtId="4" fontId="13" fillId="6" borderId="2" xfId="1" applyNumberFormat="1" applyFont="1" applyFill="1" applyBorder="1" applyAlignment="1" applyProtection="1">
      <alignment horizontal="right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7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0" fillId="0" borderId="8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4" fontId="13" fillId="6" borderId="2" xfId="1" applyNumberFormat="1" applyFont="1" applyFill="1" applyBorder="1" applyAlignment="1">
      <alignment horizontal="right" vertical="center" wrapText="1"/>
    </xf>
    <xf numFmtId="4" fontId="13" fillId="6" borderId="2" xfId="0" applyNumberFormat="1" applyFont="1" applyFill="1" applyBorder="1" applyAlignment="1">
      <alignment horizontal="right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center"/>
    </xf>
    <xf numFmtId="4" fontId="13" fillId="6" borderId="7" xfId="1" applyNumberFormat="1" applyFont="1" applyFill="1" applyBorder="1" applyAlignment="1">
      <alignment horizontal="right" vertical="center" wrapText="1"/>
    </xf>
    <xf numFmtId="0" fontId="8" fillId="4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4" fillId="0" borderId="9" xfId="2" applyFont="1" applyFill="1" applyBorder="1" applyAlignment="1" applyProtection="1">
      <alignment horizontal="lef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15" fillId="3" borderId="7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vertical="center" wrapText="1"/>
    </xf>
    <xf numFmtId="0" fontId="5" fillId="4" borderId="11" xfId="2" applyFill="1" applyBorder="1" applyAlignment="1" applyProtection="1">
      <alignment vertical="top" wrapText="1"/>
    </xf>
    <xf numFmtId="2" fontId="8" fillId="4" borderId="2" xfId="0" applyNumberFormat="1" applyFont="1" applyFill="1" applyBorder="1" applyAlignment="1" applyProtection="1">
      <alignment horizontal="center" vertical="center"/>
    </xf>
    <xf numFmtId="0" fontId="14" fillId="0" borderId="9" xfId="0" applyFont="1" applyFill="1" applyBorder="1" applyAlignment="1" applyProtection="1">
      <alignment horizontal="left" vertical="center" wrapText="1"/>
    </xf>
    <xf numFmtId="0" fontId="8" fillId="4" borderId="4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2" fontId="8" fillId="0" borderId="7" xfId="0" applyNumberFormat="1" applyFont="1" applyFill="1" applyBorder="1" applyAlignment="1" applyProtection="1">
      <alignment horizontal="center" vertical="center"/>
    </xf>
    <xf numFmtId="0" fontId="15" fillId="4" borderId="2" xfId="0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" fontId="13" fillId="6" borderId="7" xfId="1" applyNumberFormat="1" applyFont="1" applyFill="1" applyBorder="1" applyAlignment="1">
      <alignment horizontal="right" vertical="center" wrapText="1"/>
    </xf>
    <xf numFmtId="0" fontId="5" fillId="0" borderId="9" xfId="2" applyFill="1" applyBorder="1" applyAlignment="1" applyProtection="1">
      <alignment vertical="center" wrapText="1"/>
    </xf>
    <xf numFmtId="0" fontId="15" fillId="0" borderId="2" xfId="0" applyFont="1" applyFill="1" applyBorder="1" applyAlignment="1" applyProtection="1">
      <alignment horizontal="center" vertical="center" wrapText="1"/>
    </xf>
    <xf numFmtId="4" fontId="13" fillId="6" borderId="7" xfId="1" applyNumberFormat="1" applyFont="1" applyFill="1" applyBorder="1" applyAlignment="1">
      <alignment horizontal="right" vertical="center" wrapText="1"/>
    </xf>
    <xf numFmtId="4" fontId="13" fillId="6" borderId="2" xfId="1" applyNumberFormat="1" applyFont="1" applyFill="1" applyBorder="1" applyAlignment="1">
      <alignment horizontal="right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0" fillId="4" borderId="2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2" fontId="8" fillId="4" borderId="7" xfId="0" applyNumberFormat="1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/>
    </xf>
    <xf numFmtId="2" fontId="23" fillId="4" borderId="2" xfId="0" applyNumberFormat="1" applyFont="1" applyFill="1" applyBorder="1" applyAlignment="1" applyProtection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vertical="center" wrapText="1"/>
    </xf>
    <xf numFmtId="2" fontId="8" fillId="4" borderId="2" xfId="0" applyNumberFormat="1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horizontal="center" vertical="center" wrapText="1"/>
    </xf>
    <xf numFmtId="0" fontId="14" fillId="4" borderId="9" xfId="0" applyFont="1" applyFill="1" applyBorder="1" applyAlignment="1" applyProtection="1">
      <alignment horizontal="left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14" fillId="0" borderId="9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4" fontId="13" fillId="6" borderId="2" xfId="0" applyNumberFormat="1" applyFont="1" applyFill="1" applyBorder="1" applyAlignment="1" applyProtection="1">
      <alignment horizontal="right" vertical="center"/>
    </xf>
    <xf numFmtId="4" fontId="13" fillId="6" borderId="2" xfId="0" applyNumberFormat="1" applyFont="1" applyFill="1" applyBorder="1" applyAlignment="1">
      <alignment horizontal="right" vertical="center"/>
    </xf>
    <xf numFmtId="4" fontId="13" fillId="6" borderId="7" xfId="1" applyNumberFormat="1" applyFont="1" applyFill="1" applyBorder="1" applyAlignment="1">
      <alignment horizontal="right" vertical="center" wrapText="1"/>
    </xf>
    <xf numFmtId="0" fontId="3" fillId="0" borderId="0" xfId="0" applyFont="1" applyBorder="1" applyAlignment="1" applyProtection="1">
      <alignment horizontal="left" wrapText="1"/>
      <protection locked="0"/>
    </xf>
    <xf numFmtId="0" fontId="11" fillId="0" borderId="0" xfId="0" applyFont="1" applyAlignment="1" applyProtection="1">
      <alignment horizontal="right"/>
      <protection locked="0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8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4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8" fillId="4" borderId="15" xfId="0" applyFont="1" applyFill="1" applyBorder="1" applyAlignment="1" applyProtection="1">
      <alignment horizontal="center" vertical="center" wrapText="1"/>
    </xf>
    <xf numFmtId="2" fontId="8" fillId="4" borderId="3" xfId="0" applyNumberFormat="1" applyFont="1" applyFill="1" applyBorder="1" applyAlignment="1" applyProtection="1">
      <alignment horizontal="center" vertical="center" wrapText="1"/>
    </xf>
    <xf numFmtId="2" fontId="8" fillId="4" borderId="10" xfId="0" applyNumberFormat="1" applyFont="1" applyFill="1" applyBorder="1" applyAlignment="1" applyProtection="1">
      <alignment horizontal="center" vertical="center" wrapText="1"/>
    </xf>
    <xf numFmtId="2" fontId="8" fillId="4" borderId="11" xfId="0" applyNumberFormat="1" applyFont="1" applyFill="1" applyBorder="1" applyAlignment="1" applyProtection="1">
      <alignment horizontal="center" vertical="center" wrapText="1"/>
    </xf>
    <xf numFmtId="2" fontId="8" fillId="4" borderId="14" xfId="0" applyNumberFormat="1" applyFont="1" applyFill="1" applyBorder="1" applyAlignment="1" applyProtection="1">
      <alignment horizontal="center" vertical="center" wrapText="1"/>
    </xf>
    <xf numFmtId="2" fontId="8" fillId="4" borderId="1" xfId="0" applyNumberFormat="1" applyFont="1" applyFill="1" applyBorder="1" applyAlignment="1" applyProtection="1">
      <alignment horizontal="center" vertical="center" wrapText="1"/>
    </xf>
    <xf numFmtId="2" fontId="8" fillId="4" borderId="15" xfId="0" applyNumberFormat="1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14" fillId="4" borderId="7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15" fillId="4" borderId="2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2" fontId="8" fillId="0" borderId="2" xfId="0" applyNumberFormat="1" applyFont="1" applyFill="1" applyBorder="1" applyAlignment="1" applyProtection="1">
      <alignment horizontal="center" vertical="center"/>
    </xf>
    <xf numFmtId="0" fontId="8" fillId="0" borderId="8" xfId="0" applyNumberFormat="1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center" vertical="center" wrapText="1"/>
    </xf>
    <xf numFmtId="0" fontId="15" fillId="0" borderId="8" xfId="0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2" fontId="8" fillId="4" borderId="2" xfId="0" applyNumberFormat="1" applyFont="1" applyFill="1" applyBorder="1" applyAlignment="1" applyProtection="1">
      <alignment horizontal="center" vertical="center"/>
    </xf>
    <xf numFmtId="2" fontId="8" fillId="4" borderId="8" xfId="0" applyNumberFormat="1" applyFont="1" applyFill="1" applyBorder="1" applyAlignment="1" applyProtection="1">
      <alignment horizontal="center" vertical="center"/>
    </xf>
    <xf numFmtId="4" fontId="13" fillId="6" borderId="2" xfId="1" applyNumberFormat="1" applyFont="1" applyFill="1" applyBorder="1" applyAlignment="1" applyProtection="1">
      <alignment horizontal="right" vertical="center" wrapText="1"/>
    </xf>
    <xf numFmtId="4" fontId="13" fillId="6" borderId="8" xfId="1" applyNumberFormat="1" applyFont="1" applyFill="1" applyBorder="1" applyAlignment="1" applyProtection="1">
      <alignment horizontal="right" vertical="center" wrapText="1"/>
    </xf>
    <xf numFmtId="2" fontId="8" fillId="0" borderId="8" xfId="0" applyNumberFormat="1" applyFont="1" applyFill="1" applyBorder="1" applyAlignment="1" applyProtection="1">
      <alignment horizontal="center" vertical="center"/>
    </xf>
    <xf numFmtId="0" fontId="8" fillId="4" borderId="9" xfId="0" applyFont="1" applyFill="1" applyBorder="1" applyAlignment="1" applyProtection="1">
      <alignment horizontal="center" vertical="center" wrapText="1"/>
    </xf>
    <xf numFmtId="0" fontId="10" fillId="6" borderId="4" xfId="0" applyFont="1" applyFill="1" applyBorder="1" applyAlignment="1" applyProtection="1">
      <alignment horizontal="center" vertical="center" wrapText="1"/>
    </xf>
    <xf numFmtId="0" fontId="10" fillId="6" borderId="5" xfId="0" applyFont="1" applyFill="1" applyBorder="1" applyAlignment="1" applyProtection="1">
      <alignment horizontal="center" vertical="center" wrapText="1"/>
    </xf>
    <xf numFmtId="0" fontId="10" fillId="6" borderId="6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2" fontId="23" fillId="0" borderId="7" xfId="0" applyNumberFormat="1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2" fontId="8" fillId="0" borderId="7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/>
    </xf>
    <xf numFmtId="0" fontId="14" fillId="4" borderId="9" xfId="0" applyFont="1" applyFill="1" applyBorder="1" applyAlignment="1" applyProtection="1">
      <alignment horizontal="left" vertical="center" wrapText="1"/>
    </xf>
    <xf numFmtId="4" fontId="8" fillId="4" borderId="4" xfId="0" applyNumberFormat="1" applyFont="1" applyFill="1" applyBorder="1" applyAlignment="1" applyProtection="1">
      <alignment horizontal="center" vertical="center" wrapText="1"/>
    </xf>
    <xf numFmtId="4" fontId="8" fillId="4" borderId="5" xfId="0" applyNumberFormat="1" applyFont="1" applyFill="1" applyBorder="1" applyAlignment="1" applyProtection="1">
      <alignment horizontal="center" vertical="center" wrapText="1"/>
    </xf>
    <xf numFmtId="4" fontId="8" fillId="4" borderId="6" xfId="0" applyNumberFormat="1" applyFont="1" applyFill="1" applyBorder="1" applyAlignment="1" applyProtection="1">
      <alignment horizontal="center" vertical="center" wrapText="1"/>
    </xf>
    <xf numFmtId="0" fontId="14" fillId="4" borderId="2" xfId="0" applyFont="1" applyFill="1" applyBorder="1" applyAlignment="1" applyProtection="1">
      <alignment horizontal="center" vertical="center" wrapText="1"/>
    </xf>
    <xf numFmtId="0" fontId="14" fillId="4" borderId="9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horizontal="center" vertical="center"/>
    </xf>
    <xf numFmtId="0" fontId="0" fillId="4" borderId="2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2" fontId="4" fillId="4" borderId="2" xfId="0" applyNumberFormat="1" applyFont="1" applyFill="1" applyBorder="1" applyAlignment="1" applyProtection="1">
      <alignment horizontal="center" vertical="center"/>
    </xf>
    <xf numFmtId="2" fontId="4" fillId="4" borderId="8" xfId="0" applyNumberFormat="1" applyFont="1" applyFill="1" applyBorder="1" applyAlignment="1" applyProtection="1">
      <alignment horizontal="center" vertical="center"/>
    </xf>
    <xf numFmtId="4" fontId="13" fillId="6" borderId="2" xfId="0" applyNumberFormat="1" applyFont="1" applyFill="1" applyBorder="1" applyAlignment="1" applyProtection="1">
      <alignment horizontal="right" vertical="center"/>
    </xf>
    <xf numFmtId="4" fontId="13" fillId="6" borderId="8" xfId="0" applyNumberFormat="1" applyFont="1" applyFill="1" applyBorder="1" applyAlignment="1" applyProtection="1">
      <alignment horizontal="right" vertical="center"/>
    </xf>
    <xf numFmtId="4" fontId="13" fillId="6" borderId="2" xfId="1" applyNumberFormat="1" applyFont="1" applyFill="1" applyBorder="1" applyAlignment="1">
      <alignment horizontal="right" vertical="center" wrapText="1"/>
    </xf>
    <xf numFmtId="4" fontId="13" fillId="6" borderId="8" xfId="1" applyNumberFormat="1" applyFont="1" applyFill="1" applyBorder="1" applyAlignment="1">
      <alignment horizontal="right" vertical="center" wrapText="1"/>
    </xf>
    <xf numFmtId="2" fontId="8" fillId="0" borderId="7" xfId="0" applyNumberFormat="1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0" borderId="8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14" fillId="0" borderId="9" xfId="0" applyFont="1" applyFill="1" applyBorder="1" applyAlignment="1" applyProtection="1">
      <alignment horizontal="center" vertical="center" wrapText="1"/>
    </xf>
    <xf numFmtId="0" fontId="0" fillId="0" borderId="9" xfId="0" applyFill="1" applyBorder="1" applyAlignment="1" applyProtection="1">
      <alignment horizontal="center" vertical="center" wrapText="1"/>
    </xf>
    <xf numFmtId="0" fontId="14" fillId="0" borderId="9" xfId="0" applyFont="1" applyFill="1" applyBorder="1" applyAlignment="1" applyProtection="1">
      <alignment horizontal="left" vertical="top" wrapText="1"/>
    </xf>
    <xf numFmtId="0" fontId="14" fillId="0" borderId="8" xfId="0" applyFont="1" applyFill="1" applyBorder="1" applyAlignment="1" applyProtection="1">
      <alignment horizontal="left" vertical="top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4" fontId="8" fillId="0" borderId="3" xfId="0" applyNumberFormat="1" applyFont="1" applyFill="1" applyBorder="1" applyAlignment="1" applyProtection="1">
      <alignment horizontal="center" vertical="center" wrapText="1"/>
    </xf>
    <xf numFmtId="4" fontId="8" fillId="0" borderId="10" xfId="0" applyNumberFormat="1" applyFont="1" applyFill="1" applyBorder="1" applyAlignment="1" applyProtection="1">
      <alignment horizontal="center" vertical="center" wrapText="1"/>
    </xf>
    <xf numFmtId="4" fontId="8" fillId="0" borderId="11" xfId="0" applyNumberFormat="1" applyFont="1" applyFill="1" applyBorder="1" applyAlignment="1" applyProtection="1">
      <alignment horizontal="center" vertical="center" wrapText="1"/>
    </xf>
    <xf numFmtId="4" fontId="8" fillId="0" borderId="14" xfId="0" applyNumberFormat="1" applyFont="1" applyFill="1" applyBorder="1" applyAlignment="1" applyProtection="1">
      <alignment horizontal="center" vertical="center" wrapText="1"/>
    </xf>
    <xf numFmtId="4" fontId="8" fillId="0" borderId="1" xfId="0" applyNumberFormat="1" applyFont="1" applyFill="1" applyBorder="1" applyAlignment="1" applyProtection="1">
      <alignment horizontal="center" vertical="center" wrapText="1"/>
    </xf>
    <xf numFmtId="4" fontId="8" fillId="0" borderId="15" xfId="0" applyNumberFormat="1" applyFont="1" applyFill="1" applyBorder="1" applyAlignment="1" applyProtection="1">
      <alignment horizontal="center" vertical="center" wrapText="1"/>
    </xf>
    <xf numFmtId="2" fontId="23" fillId="4" borderId="2" xfId="0" applyNumberFormat="1" applyFont="1" applyFill="1" applyBorder="1" applyAlignment="1" applyProtection="1">
      <alignment horizontal="center" vertical="center"/>
    </xf>
    <xf numFmtId="2" fontId="23" fillId="4" borderId="8" xfId="0" applyNumberFormat="1" applyFont="1" applyFill="1" applyBorder="1" applyAlignment="1" applyProtection="1">
      <alignment horizontal="center" vertical="center"/>
    </xf>
    <xf numFmtId="4" fontId="8" fillId="4" borderId="3" xfId="0" applyNumberFormat="1" applyFont="1" applyFill="1" applyBorder="1" applyAlignment="1" applyProtection="1">
      <alignment horizontal="center" vertical="center" wrapText="1"/>
    </xf>
    <xf numFmtId="4" fontId="8" fillId="4" borderId="10" xfId="0" applyNumberFormat="1" applyFont="1" applyFill="1" applyBorder="1" applyAlignment="1" applyProtection="1">
      <alignment horizontal="center" vertical="center" wrapText="1"/>
    </xf>
    <xf numFmtId="4" fontId="8" fillId="4" borderId="11" xfId="0" applyNumberFormat="1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2" fillId="0" borderId="0" xfId="0" applyFont="1" applyBorder="1" applyAlignment="1" applyProtection="1">
      <alignment horizontal="left" wrapText="1"/>
      <protection locked="0"/>
    </xf>
    <xf numFmtId="0" fontId="3" fillId="0" borderId="0" xfId="0" applyFont="1" applyBorder="1" applyAlignment="1" applyProtection="1">
      <alignment horizontal="left" wrapText="1"/>
      <protection locked="0"/>
    </xf>
    <xf numFmtId="0" fontId="4" fillId="0" borderId="0" xfId="0" applyFont="1" applyBorder="1" applyAlignment="1" applyProtection="1">
      <alignment horizontal="left" wrapText="1"/>
      <protection locked="0"/>
    </xf>
    <xf numFmtId="0" fontId="5" fillId="0" borderId="0" xfId="2" applyBorder="1" applyAlignment="1" applyProtection="1">
      <alignment horizontal="left" wrapText="1"/>
      <protection locked="0"/>
    </xf>
    <xf numFmtId="0" fontId="2" fillId="3" borderId="7" xfId="0" applyFont="1" applyFill="1" applyBorder="1" applyAlignment="1" applyProtection="1">
      <alignment horizontal="center" vertical="center"/>
    </xf>
    <xf numFmtId="0" fontId="0" fillId="3" borderId="2" xfId="0" applyFill="1" applyBorder="1" applyAlignment="1" applyProtection="1">
      <alignment horizontal="center" vertical="center" wrapText="1"/>
    </xf>
    <xf numFmtId="0" fontId="0" fillId="3" borderId="9" xfId="0" applyFont="1" applyFill="1" applyBorder="1" applyAlignment="1" applyProtection="1">
      <alignment horizontal="center" vertical="center" wrapText="1"/>
    </xf>
    <xf numFmtId="0" fontId="8" fillId="3" borderId="7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/>
      <protection locked="0"/>
    </xf>
    <xf numFmtId="0" fontId="9" fillId="6" borderId="2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 applyProtection="1">
      <alignment horizontal="center" vertical="center" wrapText="1"/>
      <protection hidden="1"/>
    </xf>
    <xf numFmtId="0" fontId="9" fillId="6" borderId="8" xfId="0" applyFont="1" applyFill="1" applyBorder="1" applyAlignment="1" applyProtection="1">
      <alignment horizontal="center" vertical="center" wrapText="1"/>
      <protection hidden="1"/>
    </xf>
    <xf numFmtId="0" fontId="8" fillId="3" borderId="8" xfId="0" applyFont="1" applyFill="1" applyBorder="1" applyAlignment="1" applyProtection="1">
      <alignment horizontal="center" vertical="center" wrapText="1"/>
    </xf>
    <xf numFmtId="0" fontId="14" fillId="3" borderId="9" xfId="0" applyFont="1" applyFill="1" applyBorder="1" applyAlignment="1" applyProtection="1">
      <alignment horizontal="left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9" xfId="0" applyFont="1" applyFill="1" applyBorder="1" applyAlignment="1" applyProtection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0" fillId="4" borderId="7" xfId="0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center" vertical="center" wrapText="1"/>
    </xf>
    <xf numFmtId="2" fontId="8" fillId="4" borderId="2" xfId="0" applyNumberFormat="1" applyFont="1" applyFill="1" applyBorder="1" applyAlignment="1" applyProtection="1">
      <alignment horizontal="center" vertical="center" wrapText="1"/>
    </xf>
    <xf numFmtId="2" fontId="8" fillId="4" borderId="9" xfId="0" applyNumberFormat="1" applyFont="1" applyFill="1" applyBorder="1" applyAlignment="1" applyProtection="1">
      <alignment horizontal="center" vertical="center" wrapText="1"/>
    </xf>
    <xf numFmtId="0" fontId="14" fillId="0" borderId="7" xfId="0" applyFont="1" applyFill="1" applyBorder="1" applyAlignment="1" applyProtection="1">
      <alignment horizontal="center" vertical="center" wrapText="1"/>
    </xf>
    <xf numFmtId="0" fontId="0" fillId="0" borderId="7" xfId="0" applyFont="1" applyFill="1" applyBorder="1" applyAlignment="1" applyProtection="1">
      <alignment horizontal="center" vertical="center" wrapText="1"/>
    </xf>
    <xf numFmtId="2" fontId="8" fillId="4" borderId="7" xfId="0" applyNumberFormat="1" applyFont="1" applyFill="1" applyBorder="1" applyAlignment="1" applyProtection="1">
      <alignment horizontal="center" vertical="center" wrapText="1"/>
    </xf>
    <xf numFmtId="2" fontId="8" fillId="0" borderId="2" xfId="0" applyNumberFormat="1" applyFont="1" applyFill="1" applyBorder="1" applyAlignment="1" applyProtection="1">
      <alignment horizontal="center" vertical="center" wrapText="1"/>
    </xf>
    <xf numFmtId="2" fontId="8" fillId="0" borderId="8" xfId="0" applyNumberFormat="1" applyFont="1" applyFill="1" applyBorder="1" applyAlignment="1" applyProtection="1">
      <alignment horizontal="center" vertical="center" wrapText="1"/>
    </xf>
    <xf numFmtId="2" fontId="23" fillId="0" borderId="2" xfId="0" applyNumberFormat="1" applyFont="1" applyFill="1" applyBorder="1" applyAlignment="1" applyProtection="1">
      <alignment horizontal="center" vertical="center"/>
    </xf>
    <xf numFmtId="2" fontId="23" fillId="0" borderId="8" xfId="0" applyNumberFormat="1" applyFont="1" applyFill="1" applyBorder="1" applyAlignment="1" applyProtection="1">
      <alignment horizontal="center" vertical="center"/>
    </xf>
    <xf numFmtId="164" fontId="13" fillId="6" borderId="2" xfId="1" applyNumberFormat="1" applyFont="1" applyFill="1" applyBorder="1" applyAlignment="1" applyProtection="1">
      <alignment horizontal="right" vertical="center" wrapText="1"/>
    </xf>
    <xf numFmtId="164" fontId="13" fillId="6" borderId="8" xfId="1" applyNumberFormat="1" applyFont="1" applyFill="1" applyBorder="1" applyAlignment="1" applyProtection="1">
      <alignment horizontal="right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center" vertical="center"/>
    </xf>
    <xf numFmtId="0" fontId="15" fillId="0" borderId="8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/>
    </xf>
    <xf numFmtId="4" fontId="8" fillId="4" borderId="14" xfId="0" applyNumberFormat="1" applyFont="1" applyFill="1" applyBorder="1" applyAlignment="1" applyProtection="1">
      <alignment horizontal="center" vertical="center" wrapText="1"/>
    </xf>
    <xf numFmtId="4" fontId="8" fillId="4" borderId="1" xfId="0" applyNumberFormat="1" applyFont="1" applyFill="1" applyBorder="1" applyAlignment="1" applyProtection="1">
      <alignment horizontal="center" vertical="center" wrapText="1"/>
    </xf>
    <xf numFmtId="4" fontId="8" fillId="4" borderId="15" xfId="0" applyNumberFormat="1" applyFont="1" applyFill="1" applyBorder="1" applyAlignment="1" applyProtection="1">
      <alignment horizontal="center" vertical="center" wrapText="1"/>
    </xf>
    <xf numFmtId="0" fontId="0" fillId="0" borderId="8" xfId="0" applyFont="1" applyFill="1" applyBorder="1" applyAlignment="1" applyProtection="1">
      <alignment horizontal="center" vertical="center" wrapText="1"/>
    </xf>
    <xf numFmtId="4" fontId="8" fillId="0" borderId="4" xfId="0" applyNumberFormat="1" applyFont="1" applyFill="1" applyBorder="1" applyAlignment="1" applyProtection="1">
      <alignment horizontal="center" vertical="center" wrapText="1"/>
    </xf>
    <xf numFmtId="4" fontId="8" fillId="0" borderId="5" xfId="0" applyNumberFormat="1" applyFont="1" applyFill="1" applyBorder="1" applyAlignment="1" applyProtection="1">
      <alignment horizontal="center" vertical="center" wrapText="1"/>
    </xf>
    <xf numFmtId="4" fontId="8" fillId="0" borderId="6" xfId="0" applyNumberFormat="1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horizontal="left" vertical="center" wrapText="1"/>
    </xf>
    <xf numFmtId="2" fontId="8" fillId="0" borderId="4" xfId="0" applyNumberFormat="1" applyFont="1" applyFill="1" applyBorder="1" applyAlignment="1" applyProtection="1">
      <alignment horizontal="center" vertical="center" wrapText="1"/>
    </xf>
    <xf numFmtId="2" fontId="8" fillId="0" borderId="5" xfId="0" applyNumberFormat="1" applyFont="1" applyFill="1" applyBorder="1" applyAlignment="1" applyProtection="1">
      <alignment horizontal="center" vertical="center" wrapText="1"/>
    </xf>
    <xf numFmtId="2" fontId="8" fillId="0" borderId="6" xfId="0" applyNumberFormat="1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14" fillId="0" borderId="9" xfId="0" applyFont="1" applyFill="1" applyBorder="1" applyAlignment="1" applyProtection="1">
      <alignment horizontal="left" vertical="center" wrapText="1"/>
    </xf>
    <xf numFmtId="0" fontId="8" fillId="4" borderId="6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15" fillId="0" borderId="7" xfId="0" applyFont="1" applyFill="1" applyBorder="1" applyAlignment="1" applyProtection="1">
      <alignment horizontal="center" vertical="center"/>
    </xf>
    <xf numFmtId="0" fontId="0" fillId="0" borderId="11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14" fillId="4" borderId="11" xfId="0" applyFont="1" applyFill="1" applyBorder="1" applyAlignment="1" applyProtection="1">
      <alignment horizontal="center" vertical="center" wrapText="1"/>
    </xf>
    <xf numFmtId="0" fontId="14" fillId="4" borderId="15" xfId="0" applyFont="1" applyFill="1" applyBorder="1" applyAlignment="1" applyProtection="1">
      <alignment horizontal="center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4" fontId="17" fillId="6" borderId="9" xfId="0" applyNumberFormat="1" applyFont="1" applyFill="1" applyBorder="1" applyAlignment="1" applyProtection="1">
      <alignment horizontal="right"/>
    </xf>
    <xf numFmtId="4" fontId="17" fillId="6" borderId="8" xfId="0" applyNumberFormat="1" applyFont="1" applyFill="1" applyBorder="1" applyAlignment="1" applyProtection="1">
      <alignment horizontal="right"/>
    </xf>
    <xf numFmtId="0" fontId="15" fillId="0" borderId="9" xfId="0" applyFont="1" applyFill="1" applyBorder="1" applyAlignment="1" applyProtection="1">
      <alignment horizontal="center" vertical="center"/>
    </xf>
    <xf numFmtId="2" fontId="4" fillId="0" borderId="2" xfId="0" applyNumberFormat="1" applyFont="1" applyFill="1" applyBorder="1" applyAlignment="1" applyProtection="1">
      <alignment horizontal="center" vertical="center"/>
    </xf>
    <xf numFmtId="2" fontId="4" fillId="0" borderId="9" xfId="0" applyNumberFormat="1" applyFont="1" applyFill="1" applyBorder="1" applyAlignment="1" applyProtection="1">
      <alignment horizontal="center" vertical="center"/>
    </xf>
    <xf numFmtId="2" fontId="4" fillId="0" borderId="8" xfId="0" applyNumberFormat="1" applyFont="1" applyFill="1" applyBorder="1" applyAlignment="1" applyProtection="1">
      <alignment horizontal="center" vertical="center"/>
    </xf>
    <xf numFmtId="0" fontId="26" fillId="0" borderId="0" xfId="0" applyFont="1" applyBorder="1" applyAlignment="1">
      <alignment horizontal="right"/>
    </xf>
    <xf numFmtId="0" fontId="8" fillId="4" borderId="2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9" xfId="0" applyNumberFormat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left" vertical="top" wrapText="1"/>
    </xf>
    <xf numFmtId="0" fontId="14" fillId="4" borderId="8" xfId="0" applyFont="1" applyFill="1" applyBorder="1" applyAlignment="1">
      <alignment horizontal="left" vertical="top" wrapText="1"/>
    </xf>
    <xf numFmtId="4" fontId="13" fillId="6" borderId="2" xfId="0" applyNumberFormat="1" applyFont="1" applyFill="1" applyBorder="1" applyAlignment="1">
      <alignment horizontal="right" vertical="center"/>
    </xf>
    <xf numFmtId="4" fontId="13" fillId="6" borderId="8" xfId="0" applyNumberFormat="1" applyFont="1" applyFill="1" applyBorder="1" applyAlignment="1">
      <alignment horizontal="right" vertical="center"/>
    </xf>
    <xf numFmtId="0" fontId="15" fillId="0" borderId="2" xfId="0" applyNumberFormat="1" applyFont="1" applyFill="1" applyBorder="1" applyAlignment="1">
      <alignment horizontal="center" vertical="center"/>
    </xf>
    <xf numFmtId="0" fontId="15" fillId="0" borderId="8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164" fontId="13" fillId="6" borderId="2" xfId="1" applyFont="1" applyFill="1" applyBorder="1" applyAlignment="1">
      <alignment horizontal="right" vertical="center" wrapText="1"/>
    </xf>
    <xf numFmtId="164" fontId="13" fillId="6" borderId="8" xfId="1" applyFont="1" applyFill="1" applyBorder="1" applyAlignment="1">
      <alignment horizontal="right" vertical="center" wrapText="1"/>
    </xf>
    <xf numFmtId="0" fontId="2" fillId="4" borderId="4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8" fillId="4" borderId="7" xfId="0" applyFont="1" applyFill="1" applyBorder="1" applyAlignment="1">
      <alignment horizontal="center" vertical="center"/>
    </xf>
    <xf numFmtId="0" fontId="0" fillId="4" borderId="7" xfId="0" applyNumberFormat="1" applyFill="1" applyBorder="1" applyAlignment="1">
      <alignment horizontal="center" vertical="center"/>
    </xf>
    <xf numFmtId="4" fontId="13" fillId="6" borderId="7" xfId="1" applyNumberFormat="1" applyFont="1" applyFill="1" applyBorder="1" applyAlignment="1">
      <alignment horizontal="right" vertical="center" wrapText="1"/>
    </xf>
    <xf numFmtId="0" fontId="0" fillId="0" borderId="2" xfId="0" applyNumberFormat="1" applyFill="1" applyBorder="1" applyAlignment="1">
      <alignment horizontal="center" vertical="center"/>
    </xf>
    <xf numFmtId="0" fontId="0" fillId="0" borderId="8" xfId="0" applyNumberForma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15" fillId="4" borderId="2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8" fillId="4" borderId="2" xfId="0" applyNumberFormat="1" applyFont="1" applyFill="1" applyBorder="1" applyAlignment="1">
      <alignment horizontal="center" vertical="center"/>
    </xf>
    <xf numFmtId="0" fontId="8" fillId="4" borderId="8" xfId="0" applyNumberFormat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5" fillId="0" borderId="0" xfId="2" applyBorder="1" applyAlignment="1" applyProtection="1">
      <alignment horizontal="left" vertical="center" wrapText="1"/>
    </xf>
    <xf numFmtId="0" fontId="6" fillId="0" borderId="1" xfId="0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 vertical="center" wrapText="1"/>
    </xf>
    <xf numFmtId="0" fontId="20" fillId="6" borderId="9" xfId="0" applyFont="1" applyFill="1" applyBorder="1" applyAlignment="1">
      <alignment horizontal="center" vertical="center" wrapText="1"/>
    </xf>
    <xf numFmtId="0" fontId="21" fillId="6" borderId="2" xfId="0" applyNumberFormat="1" applyFont="1" applyFill="1" applyBorder="1" applyAlignment="1">
      <alignment horizontal="center" vertical="center" wrapText="1"/>
    </xf>
    <xf numFmtId="0" fontId="21" fillId="6" borderId="8" xfId="0" applyNumberFormat="1" applyFont="1" applyFill="1" applyBorder="1" applyAlignment="1">
      <alignment horizontal="center" vertical="center" wrapText="1"/>
    </xf>
    <xf numFmtId="4" fontId="23" fillId="6" borderId="2" xfId="0" applyNumberFormat="1" applyFont="1" applyFill="1" applyBorder="1" applyAlignment="1">
      <alignment horizontal="right" vertical="center" wrapText="1"/>
    </xf>
    <xf numFmtId="4" fontId="23" fillId="6" borderId="9" xfId="0" applyNumberFormat="1" applyFont="1" applyFill="1" applyBorder="1" applyAlignment="1">
      <alignment horizontal="right" vertical="center" wrapText="1"/>
    </xf>
    <xf numFmtId="0" fontId="2" fillId="3" borderId="7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left" vertical="top" wrapText="1"/>
    </xf>
    <xf numFmtId="0" fontId="14" fillId="3" borderId="9" xfId="0" applyFont="1" applyFill="1" applyBorder="1" applyAlignment="1">
      <alignment horizontal="left" vertical="center" wrapText="1"/>
    </xf>
    <xf numFmtId="0" fontId="14" fillId="4" borderId="9" xfId="2" applyFont="1" applyFill="1" applyBorder="1" applyAlignment="1" applyProtection="1">
      <alignment horizontal="left" vertical="center" wrapText="1"/>
    </xf>
    <xf numFmtId="0" fontId="14" fillId="4" borderId="0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center"/>
    </xf>
    <xf numFmtId="0" fontId="15" fillId="4" borderId="8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16" fillId="0" borderId="8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9" xfId="0" applyNumberFormat="1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8" xfId="0" applyNumberFormat="1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/>
    </xf>
    <xf numFmtId="0" fontId="15" fillId="4" borderId="9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8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top" wrapText="1"/>
    </xf>
    <xf numFmtId="0" fontId="14" fillId="0" borderId="8" xfId="0" applyFont="1" applyFill="1" applyBorder="1" applyAlignment="1">
      <alignment horizontal="left" vertical="top" wrapText="1"/>
    </xf>
    <xf numFmtId="0" fontId="0" fillId="3" borderId="2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18" fillId="4" borderId="2" xfId="0" applyNumberFormat="1" applyFont="1" applyFill="1" applyBorder="1" applyAlignment="1">
      <alignment horizontal="center" vertical="center"/>
    </xf>
    <xf numFmtId="0" fontId="18" fillId="4" borderId="8" xfId="0" applyNumberFormat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</cellXfs>
  <cellStyles count="4">
    <cellStyle name="Гиперссылка" xfId="2" builtinId="8"/>
    <cellStyle name="Обычный" xfId="0" builtinId="0"/>
    <cellStyle name="Обычный 2" xfId="3" xr:uid="{00000000-0005-0000-0000-000002000000}"/>
    <cellStyle name="Финансовый" xfId="1" builtinId="3"/>
  </cellStyles>
  <dxfs count="0"/>
  <tableStyles count="0" defaultTableStyle="TableStyleMedium9" defaultPivotStyle="PivotStyleLight16"/>
  <colors>
    <mruColors>
      <color rgb="FFFCE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0" Type="http://schemas.openxmlformats.org/officeDocument/2006/relationships/image" Target="../media/image22.jpeg"/><Relationship Id="rId29" Type="http://schemas.openxmlformats.org/officeDocument/2006/relationships/image" Target="../media/image31.png"/><Relationship Id="rId1" Type="http://schemas.openxmlformats.org/officeDocument/2006/relationships/image" Target="../media/image3.png"/><Relationship Id="rId6" Type="http://schemas.openxmlformats.org/officeDocument/2006/relationships/image" Target="../media/image8.jp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2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5950323</xdr:colOff>
      <xdr:row>75</xdr:row>
      <xdr:rowOff>0</xdr:rowOff>
    </xdr:from>
    <xdr:to>
      <xdr:col>1</xdr:col>
      <xdr:colOff>5960509</xdr:colOff>
      <xdr:row>76</xdr:row>
      <xdr:rowOff>259640</xdr:rowOff>
    </xdr:to>
    <xdr:pic>
      <xdr:nvPicPr>
        <xdr:cNvPr id="3" name="Picture 23" descr="new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7023" y="46034885"/>
          <a:ext cx="10186" cy="635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5987143</xdr:colOff>
      <xdr:row>75</xdr:row>
      <xdr:rowOff>0</xdr:rowOff>
    </xdr:from>
    <xdr:to>
      <xdr:col>1</xdr:col>
      <xdr:colOff>5996049</xdr:colOff>
      <xdr:row>76</xdr:row>
      <xdr:rowOff>133198</xdr:rowOff>
    </xdr:to>
    <xdr:pic>
      <xdr:nvPicPr>
        <xdr:cNvPr id="4" name="Picture 23" descr="new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3843" y="46035686"/>
          <a:ext cx="8906" cy="508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6021915</xdr:colOff>
      <xdr:row>67</xdr:row>
      <xdr:rowOff>31751</xdr:rowOff>
    </xdr:from>
    <xdr:to>
      <xdr:col>1</xdr:col>
      <xdr:colOff>6035509</xdr:colOff>
      <xdr:row>68</xdr:row>
      <xdr:rowOff>1047582</xdr:rowOff>
    </xdr:to>
    <xdr:pic>
      <xdr:nvPicPr>
        <xdr:cNvPr id="10" name="Picture 23" descr="new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8615" y="49514126"/>
          <a:ext cx="13594" cy="136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5950323</xdr:colOff>
      <xdr:row>75</xdr:row>
      <xdr:rowOff>67235</xdr:rowOff>
    </xdr:from>
    <xdr:ext cx="10186" cy="640640"/>
    <xdr:pic>
      <xdr:nvPicPr>
        <xdr:cNvPr id="23" name="Picture 23" descr="new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2466" y="54359735"/>
          <a:ext cx="10186" cy="64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5987143</xdr:colOff>
      <xdr:row>75</xdr:row>
      <xdr:rowOff>68036</xdr:rowOff>
    </xdr:from>
    <xdr:ext cx="8906" cy="514198"/>
    <xdr:pic>
      <xdr:nvPicPr>
        <xdr:cNvPr id="26" name="Picture 23" descr="new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9286" y="54360536"/>
          <a:ext cx="8906" cy="51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5950323</xdr:colOff>
      <xdr:row>75</xdr:row>
      <xdr:rowOff>67235</xdr:rowOff>
    </xdr:from>
    <xdr:ext cx="10186" cy="640640"/>
    <xdr:pic>
      <xdr:nvPicPr>
        <xdr:cNvPr id="27" name="Picture 23" descr="new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2466" y="54359735"/>
          <a:ext cx="10186" cy="64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5987143</xdr:colOff>
      <xdr:row>75</xdr:row>
      <xdr:rowOff>68036</xdr:rowOff>
    </xdr:from>
    <xdr:ext cx="8906" cy="514198"/>
    <xdr:pic>
      <xdr:nvPicPr>
        <xdr:cNvPr id="28" name="Picture 23" descr="new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9286" y="54360536"/>
          <a:ext cx="8906" cy="51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3910907</xdr:colOff>
      <xdr:row>4</xdr:row>
      <xdr:rowOff>432204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DDCD22F-3661-4280-BC6D-395B9D370E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77607" cy="18609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232400</xdr:colOff>
      <xdr:row>64</xdr:row>
      <xdr:rowOff>257736</xdr:rowOff>
    </xdr:from>
    <xdr:to>
      <xdr:col>2</xdr:col>
      <xdr:colOff>1123387</xdr:colOff>
      <xdr:row>66</xdr:row>
      <xdr:rowOff>604287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04165" y="42515118"/>
          <a:ext cx="890987" cy="108430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380407</xdr:colOff>
      <xdr:row>68</xdr:row>
      <xdr:rowOff>212586</xdr:rowOff>
    </xdr:from>
    <xdr:to>
      <xdr:col>2</xdr:col>
      <xdr:colOff>1149788</xdr:colOff>
      <xdr:row>68</xdr:row>
      <xdr:rowOff>1253131</xdr:rowOff>
    </xdr:to>
    <xdr:pic>
      <xdr:nvPicPr>
        <xdr:cNvPr id="55" name="Рисунок 54" descr="Nortex Alfa (2).jp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37764" y="44054800"/>
          <a:ext cx="769381" cy="1040545"/>
        </a:xfrm>
        <a:prstGeom prst="rect">
          <a:avLst/>
        </a:prstGeom>
      </xdr:spPr>
    </xdr:pic>
    <xdr:clientData/>
  </xdr:twoCellAnchor>
  <xdr:twoCellAnchor editAs="oneCell">
    <xdr:from>
      <xdr:col>2</xdr:col>
      <xdr:colOff>457645</xdr:colOff>
      <xdr:row>96</xdr:row>
      <xdr:rowOff>85719</xdr:rowOff>
    </xdr:from>
    <xdr:to>
      <xdr:col>2</xdr:col>
      <xdr:colOff>972094</xdr:colOff>
      <xdr:row>97</xdr:row>
      <xdr:rowOff>582704</xdr:rowOff>
    </xdr:to>
    <xdr:pic>
      <xdr:nvPicPr>
        <xdr:cNvPr id="60" name="Рисунок 59" descr="масло для полков.pn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9410" y="63869601"/>
          <a:ext cx="514449" cy="866782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</xdr:colOff>
      <xdr:row>27</xdr:row>
      <xdr:rowOff>360791</xdr:rowOff>
    </xdr:from>
    <xdr:to>
      <xdr:col>2</xdr:col>
      <xdr:colOff>1425548</xdr:colOff>
      <xdr:row>27</xdr:row>
      <xdr:rowOff>1594037</xdr:rowOff>
    </xdr:to>
    <xdr:pic>
      <xdr:nvPicPr>
        <xdr:cNvPr id="65" name="Рисунок 64" descr="пирилакс.pn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3839" y="10947148"/>
          <a:ext cx="1364316" cy="1233246"/>
        </a:xfrm>
        <a:prstGeom prst="rect">
          <a:avLst/>
        </a:prstGeom>
      </xdr:spPr>
    </xdr:pic>
    <xdr:clientData/>
  </xdr:twoCellAnchor>
  <xdr:oneCellAnchor>
    <xdr:from>
      <xdr:col>2</xdr:col>
      <xdr:colOff>46241</xdr:colOff>
      <xdr:row>29</xdr:row>
      <xdr:rowOff>575848</xdr:rowOff>
    </xdr:from>
    <xdr:ext cx="1356752" cy="1359567"/>
    <xdr:pic>
      <xdr:nvPicPr>
        <xdr:cNvPr id="103" name="Рисунок 102" descr="Krasula _2,8.pn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98848" y="13352955"/>
          <a:ext cx="1356752" cy="1359567"/>
        </a:xfrm>
        <a:prstGeom prst="rect">
          <a:avLst/>
        </a:prstGeom>
      </xdr:spPr>
    </xdr:pic>
    <xdr:clientData/>
  </xdr:oneCellAnchor>
  <xdr:twoCellAnchor editAs="oneCell">
    <xdr:from>
      <xdr:col>2</xdr:col>
      <xdr:colOff>37926</xdr:colOff>
      <xdr:row>39</xdr:row>
      <xdr:rowOff>268942</xdr:rowOff>
    </xdr:from>
    <xdr:to>
      <xdr:col>3</xdr:col>
      <xdr:colOff>2153</xdr:colOff>
      <xdr:row>42</xdr:row>
      <xdr:rowOff>186427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691" y="17268266"/>
          <a:ext cx="1392977" cy="1131794"/>
        </a:xfrm>
        <a:prstGeom prst="rect">
          <a:avLst/>
        </a:prstGeom>
      </xdr:spPr>
    </xdr:pic>
    <xdr:clientData/>
  </xdr:twoCellAnchor>
  <xdr:twoCellAnchor editAs="oneCell">
    <xdr:from>
      <xdr:col>2</xdr:col>
      <xdr:colOff>49626</xdr:colOff>
      <xdr:row>94</xdr:row>
      <xdr:rowOff>275029</xdr:rowOff>
    </xdr:from>
    <xdr:to>
      <xdr:col>3</xdr:col>
      <xdr:colOff>5668</xdr:colOff>
      <xdr:row>95</xdr:row>
      <xdr:rowOff>779293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233" y="52186279"/>
          <a:ext cx="1384792" cy="1062157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98</xdr:row>
      <xdr:rowOff>149830</xdr:rowOff>
    </xdr:from>
    <xdr:to>
      <xdr:col>2</xdr:col>
      <xdr:colOff>1424733</xdr:colOff>
      <xdr:row>100</xdr:row>
      <xdr:rowOff>653143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85" y="63069259"/>
          <a:ext cx="1370305" cy="1183669"/>
        </a:xfrm>
        <a:prstGeom prst="rect">
          <a:avLst/>
        </a:prstGeom>
      </xdr:spPr>
    </xdr:pic>
    <xdr:clientData/>
  </xdr:twoCellAnchor>
  <xdr:twoCellAnchor editAs="oneCell">
    <xdr:from>
      <xdr:col>1</xdr:col>
      <xdr:colOff>6106886</xdr:colOff>
      <xdr:row>93</xdr:row>
      <xdr:rowOff>76199</xdr:rowOff>
    </xdr:from>
    <xdr:to>
      <xdr:col>2</xdr:col>
      <xdr:colOff>258536</xdr:colOff>
      <xdr:row>94</xdr:row>
      <xdr:rowOff>272142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529" y="55103485"/>
          <a:ext cx="941614" cy="495301"/>
        </a:xfrm>
        <a:prstGeom prst="rect">
          <a:avLst/>
        </a:prstGeom>
      </xdr:spPr>
    </xdr:pic>
    <xdr:clientData/>
  </xdr:twoCellAnchor>
  <xdr:twoCellAnchor editAs="oneCell">
    <xdr:from>
      <xdr:col>1</xdr:col>
      <xdr:colOff>6613070</xdr:colOff>
      <xdr:row>26</xdr:row>
      <xdr:rowOff>40821</xdr:rowOff>
    </xdr:from>
    <xdr:to>
      <xdr:col>2</xdr:col>
      <xdr:colOff>559845</xdr:colOff>
      <xdr:row>27</xdr:row>
      <xdr:rowOff>158749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13" y="10300607"/>
          <a:ext cx="736739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6653892</xdr:colOff>
      <xdr:row>28</xdr:row>
      <xdr:rowOff>27214</xdr:rowOff>
    </xdr:from>
    <xdr:to>
      <xdr:col>2</xdr:col>
      <xdr:colOff>600667</xdr:colOff>
      <xdr:row>29</xdr:row>
      <xdr:rowOff>49893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6535" y="12382500"/>
          <a:ext cx="736739" cy="44450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104</xdr:row>
      <xdr:rowOff>340178</xdr:rowOff>
    </xdr:from>
    <xdr:to>
      <xdr:col>2</xdr:col>
      <xdr:colOff>1374322</xdr:colOff>
      <xdr:row>105</xdr:row>
      <xdr:rowOff>1115784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429" y="59857821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6517821</xdr:colOff>
      <xdr:row>106</xdr:row>
      <xdr:rowOff>27213</xdr:rowOff>
    </xdr:from>
    <xdr:to>
      <xdr:col>2</xdr:col>
      <xdr:colOff>600668</xdr:colOff>
      <xdr:row>107</xdr:row>
      <xdr:rowOff>95251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0464" y="64525070"/>
          <a:ext cx="872811" cy="476251"/>
        </a:xfrm>
        <a:prstGeom prst="rect">
          <a:avLst/>
        </a:prstGeom>
      </xdr:spPr>
    </xdr:pic>
    <xdr:clientData/>
  </xdr:twoCellAnchor>
  <xdr:twoCellAnchor editAs="oneCell">
    <xdr:from>
      <xdr:col>1</xdr:col>
      <xdr:colOff>6504215</xdr:colOff>
      <xdr:row>109</xdr:row>
      <xdr:rowOff>40822</xdr:rowOff>
    </xdr:from>
    <xdr:to>
      <xdr:col>2</xdr:col>
      <xdr:colOff>573455</xdr:colOff>
      <xdr:row>110</xdr:row>
      <xdr:rowOff>117930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58" y="66879108"/>
          <a:ext cx="859204" cy="44450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86</xdr:row>
      <xdr:rowOff>31219</xdr:rowOff>
    </xdr:from>
    <xdr:to>
      <xdr:col>2</xdr:col>
      <xdr:colOff>1411941</xdr:colOff>
      <xdr:row>89</xdr:row>
      <xdr:rowOff>127688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418" y="52199644"/>
          <a:ext cx="1378323" cy="989098"/>
        </a:xfrm>
        <a:prstGeom prst="rect">
          <a:avLst/>
        </a:prstGeom>
      </xdr:spPr>
    </xdr:pic>
    <xdr:clientData/>
  </xdr:twoCellAnchor>
  <xdr:twoCellAnchor editAs="oneCell">
    <xdr:from>
      <xdr:col>1</xdr:col>
      <xdr:colOff>6041570</xdr:colOff>
      <xdr:row>84</xdr:row>
      <xdr:rowOff>54427</xdr:rowOff>
    </xdr:from>
    <xdr:to>
      <xdr:col>2</xdr:col>
      <xdr:colOff>151040</xdr:colOff>
      <xdr:row>85</xdr:row>
      <xdr:rowOff>206159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295" y="51575152"/>
          <a:ext cx="900795" cy="456532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9</xdr:row>
      <xdr:rowOff>231321</xdr:rowOff>
    </xdr:from>
    <xdr:to>
      <xdr:col>3</xdr:col>
      <xdr:colOff>0</xdr:colOff>
      <xdr:row>12</xdr:row>
      <xdr:rowOff>326571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1464" y="3456214"/>
          <a:ext cx="1319893" cy="1319893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106136</xdr:colOff>
      <xdr:row>13</xdr:row>
      <xdr:rowOff>82675</xdr:rowOff>
    </xdr:from>
    <xdr:to>
      <xdr:col>2</xdr:col>
      <xdr:colOff>1385625</xdr:colOff>
      <xdr:row>17</xdr:row>
      <xdr:rowOff>1449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8743" y="4981246"/>
          <a:ext cx="1279489" cy="1279489"/>
        </a:xfrm>
        <a:prstGeom prst="rect">
          <a:avLst/>
        </a:prstGeom>
      </xdr:spPr>
    </xdr:pic>
    <xdr:clientData/>
  </xdr:twoCellAnchor>
  <xdr:twoCellAnchor editAs="oneCell">
    <xdr:from>
      <xdr:col>2</xdr:col>
      <xdr:colOff>89806</xdr:colOff>
      <xdr:row>17</xdr:row>
      <xdr:rowOff>256843</xdr:rowOff>
    </xdr:from>
    <xdr:to>
      <xdr:col>2</xdr:col>
      <xdr:colOff>1369295</xdr:colOff>
      <xdr:row>20</xdr:row>
      <xdr:rowOff>393332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2413" y="6516129"/>
          <a:ext cx="1279489" cy="1279489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54</xdr:row>
      <xdr:rowOff>122464</xdr:rowOff>
    </xdr:from>
    <xdr:to>
      <xdr:col>3</xdr:col>
      <xdr:colOff>1</xdr:colOff>
      <xdr:row>56</xdr:row>
      <xdr:rowOff>272143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428" y="33378321"/>
          <a:ext cx="1401537" cy="140153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60</xdr:row>
      <xdr:rowOff>27218</xdr:rowOff>
    </xdr:from>
    <xdr:to>
      <xdr:col>2</xdr:col>
      <xdr:colOff>1415141</xdr:colOff>
      <xdr:row>63</xdr:row>
      <xdr:rowOff>353788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857" y="36616825"/>
          <a:ext cx="1319891" cy="1319891"/>
        </a:xfrm>
        <a:prstGeom prst="rect">
          <a:avLst/>
        </a:prstGeom>
      </xdr:spPr>
    </xdr:pic>
    <xdr:clientData/>
  </xdr:twoCellAnchor>
  <xdr:twoCellAnchor editAs="oneCell">
    <xdr:from>
      <xdr:col>2</xdr:col>
      <xdr:colOff>40823</xdr:colOff>
      <xdr:row>21</xdr:row>
      <xdr:rowOff>51104</xdr:rowOff>
    </xdr:from>
    <xdr:to>
      <xdr:col>2</xdr:col>
      <xdr:colOff>1428057</xdr:colOff>
      <xdr:row>24</xdr:row>
      <xdr:rowOff>363374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430" y="7834390"/>
          <a:ext cx="1387234" cy="1387234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90</xdr:row>
      <xdr:rowOff>190500</xdr:rowOff>
    </xdr:from>
    <xdr:to>
      <xdr:col>3</xdr:col>
      <xdr:colOff>0</xdr:colOff>
      <xdr:row>92</xdr:row>
      <xdr:rowOff>1074963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429" y="51802393"/>
          <a:ext cx="1387928" cy="1387928"/>
        </a:xfrm>
        <a:prstGeom prst="rect">
          <a:avLst/>
        </a:prstGeom>
      </xdr:spPr>
    </xdr:pic>
    <xdr:clientData/>
  </xdr:twoCellAnchor>
  <xdr:twoCellAnchor editAs="oneCell">
    <xdr:from>
      <xdr:col>2</xdr:col>
      <xdr:colOff>17319</xdr:colOff>
      <xdr:row>101</xdr:row>
      <xdr:rowOff>381000</xdr:rowOff>
    </xdr:from>
    <xdr:to>
      <xdr:col>3</xdr:col>
      <xdr:colOff>34637</xdr:colOff>
      <xdr:row>104</xdr:row>
      <xdr:rowOff>34638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637" y="52075773"/>
          <a:ext cx="1454727" cy="1454727"/>
        </a:xfrm>
        <a:prstGeom prst="rect">
          <a:avLst/>
        </a:prstGeom>
      </xdr:spPr>
    </xdr:pic>
    <xdr:clientData/>
  </xdr:twoCellAnchor>
  <xdr:twoCellAnchor editAs="oneCell">
    <xdr:from>
      <xdr:col>1</xdr:col>
      <xdr:colOff>6130637</xdr:colOff>
      <xdr:row>102</xdr:row>
      <xdr:rowOff>17319</xdr:rowOff>
    </xdr:from>
    <xdr:to>
      <xdr:col>2</xdr:col>
      <xdr:colOff>173182</xdr:colOff>
      <xdr:row>103</xdr:row>
      <xdr:rowOff>134513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8228" y="52145046"/>
          <a:ext cx="831272" cy="498194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80</xdr:row>
      <xdr:rowOff>69274</xdr:rowOff>
    </xdr:from>
    <xdr:to>
      <xdr:col>2</xdr:col>
      <xdr:colOff>1316182</xdr:colOff>
      <xdr:row>83</xdr:row>
      <xdr:rowOff>51955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4864" y="42723956"/>
          <a:ext cx="1177636" cy="1177636"/>
        </a:xfrm>
        <a:prstGeom prst="rect">
          <a:avLst/>
        </a:prstGeom>
      </xdr:spPr>
    </xdr:pic>
    <xdr:clientData/>
  </xdr:twoCellAnchor>
  <xdr:twoCellAnchor editAs="oneCell">
    <xdr:from>
      <xdr:col>2</xdr:col>
      <xdr:colOff>292244</xdr:colOff>
      <xdr:row>36</xdr:row>
      <xdr:rowOff>67972</xdr:rowOff>
    </xdr:from>
    <xdr:to>
      <xdr:col>2</xdr:col>
      <xdr:colOff>1391860</xdr:colOff>
      <xdr:row>37</xdr:row>
      <xdr:rowOff>939590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555057" y="17355847"/>
          <a:ext cx="1099616" cy="11097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6061363</xdr:colOff>
      <xdr:row>36</xdr:row>
      <xdr:rowOff>43920</xdr:rowOff>
    </xdr:from>
    <xdr:to>
      <xdr:col>2</xdr:col>
      <xdr:colOff>320386</xdr:colOff>
      <xdr:row>37</xdr:row>
      <xdr:rowOff>444731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954" y="17275511"/>
          <a:ext cx="1047750" cy="643266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6286500</xdr:colOff>
      <xdr:row>13</xdr:row>
      <xdr:rowOff>0</xdr:rowOff>
    </xdr:from>
    <xdr:to>
      <xdr:col>2</xdr:col>
      <xdr:colOff>438150</xdr:colOff>
      <xdr:row>14</xdr:row>
      <xdr:rowOff>195943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91" y="5334000"/>
          <a:ext cx="940377" cy="490352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33</xdr:row>
      <xdr:rowOff>207819</xdr:rowOff>
    </xdr:from>
    <xdr:to>
      <xdr:col>2</xdr:col>
      <xdr:colOff>1375514</xdr:colOff>
      <xdr:row>35</xdr:row>
      <xdr:rowOff>423014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91" y="16053955"/>
          <a:ext cx="1306241" cy="1306241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173181</xdr:colOff>
      <xdr:row>44</xdr:row>
      <xdr:rowOff>121228</xdr:rowOff>
    </xdr:from>
    <xdr:to>
      <xdr:col>2</xdr:col>
      <xdr:colOff>1194954</xdr:colOff>
      <xdr:row>45</xdr:row>
      <xdr:rowOff>588820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499" y="21613092"/>
          <a:ext cx="1021773" cy="1021773"/>
        </a:xfrm>
        <a:prstGeom prst="rect">
          <a:avLst/>
        </a:prstGeom>
      </xdr:spPr>
    </xdr:pic>
    <xdr:clientData/>
  </xdr:twoCellAnchor>
  <xdr:twoCellAnchor editAs="oneCell">
    <xdr:from>
      <xdr:col>1</xdr:col>
      <xdr:colOff>6182591</xdr:colOff>
      <xdr:row>44</xdr:row>
      <xdr:rowOff>103909</xdr:rowOff>
    </xdr:from>
    <xdr:to>
      <xdr:col>2</xdr:col>
      <xdr:colOff>160112</xdr:colOff>
      <xdr:row>45</xdr:row>
      <xdr:rowOff>12542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182" y="21595773"/>
          <a:ext cx="766248" cy="462814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207819</xdr:colOff>
      <xdr:row>46</xdr:row>
      <xdr:rowOff>176646</xdr:rowOff>
    </xdr:from>
    <xdr:to>
      <xdr:col>2</xdr:col>
      <xdr:colOff>1281546</xdr:colOff>
      <xdr:row>47</xdr:row>
      <xdr:rowOff>886691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4137" y="22932737"/>
          <a:ext cx="1073727" cy="1073727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242456</xdr:colOff>
      <xdr:row>48</xdr:row>
      <xdr:rowOff>72737</xdr:rowOff>
    </xdr:from>
    <xdr:to>
      <xdr:col>2</xdr:col>
      <xdr:colOff>1281547</xdr:colOff>
      <xdr:row>49</xdr:row>
      <xdr:rowOff>696191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8774" y="24214282"/>
          <a:ext cx="1039091" cy="1039091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225136</xdr:colOff>
      <xdr:row>49</xdr:row>
      <xdr:rowOff>730826</xdr:rowOff>
    </xdr:from>
    <xdr:to>
      <xdr:col>2</xdr:col>
      <xdr:colOff>1281545</xdr:colOff>
      <xdr:row>51</xdr:row>
      <xdr:rowOff>626917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454" y="25288008"/>
          <a:ext cx="1056409" cy="1056409"/>
        </a:xfrm>
        <a:prstGeom prst="rect">
          <a:avLst/>
        </a:prstGeom>
      </xdr:spPr>
    </xdr:pic>
    <xdr:clientData/>
  </xdr:twoCellAnchor>
  <xdr:twoCellAnchor editAs="oneCell">
    <xdr:from>
      <xdr:col>1</xdr:col>
      <xdr:colOff>6265719</xdr:colOff>
      <xdr:row>46</xdr:row>
      <xdr:rowOff>86591</xdr:rowOff>
    </xdr:from>
    <xdr:to>
      <xdr:col>2</xdr:col>
      <xdr:colOff>243240</xdr:colOff>
      <xdr:row>47</xdr:row>
      <xdr:rowOff>185723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3310" y="22842682"/>
          <a:ext cx="766248" cy="462814"/>
        </a:xfrm>
        <a:prstGeom prst="rect">
          <a:avLst/>
        </a:prstGeom>
      </xdr:spPr>
    </xdr:pic>
    <xdr:clientData/>
  </xdr:twoCellAnchor>
  <xdr:twoCellAnchor editAs="oneCell">
    <xdr:from>
      <xdr:col>1</xdr:col>
      <xdr:colOff>6234545</xdr:colOff>
      <xdr:row>48</xdr:row>
      <xdr:rowOff>107373</xdr:rowOff>
    </xdr:from>
    <xdr:to>
      <xdr:col>2</xdr:col>
      <xdr:colOff>212066</xdr:colOff>
      <xdr:row>49</xdr:row>
      <xdr:rowOff>154550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2136" y="24248918"/>
          <a:ext cx="766248" cy="462814"/>
        </a:xfrm>
        <a:prstGeom prst="rect">
          <a:avLst/>
        </a:prstGeom>
      </xdr:spPr>
    </xdr:pic>
    <xdr:clientData/>
  </xdr:twoCellAnchor>
  <xdr:twoCellAnchor editAs="oneCell">
    <xdr:from>
      <xdr:col>1</xdr:col>
      <xdr:colOff>6248399</xdr:colOff>
      <xdr:row>49</xdr:row>
      <xdr:rowOff>710045</xdr:rowOff>
    </xdr:from>
    <xdr:to>
      <xdr:col>2</xdr:col>
      <xdr:colOff>225920</xdr:colOff>
      <xdr:row>51</xdr:row>
      <xdr:rowOff>12541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990" y="25267227"/>
          <a:ext cx="766248" cy="462814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57</xdr:row>
      <xdr:rowOff>0</xdr:rowOff>
    </xdr:from>
    <xdr:to>
      <xdr:col>2</xdr:col>
      <xdr:colOff>1427468</xdr:colOff>
      <xdr:row>59</xdr:row>
      <xdr:rowOff>76650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545" y="29423591"/>
          <a:ext cx="1306241" cy="1306241"/>
        </a:xfrm>
        <a:prstGeom prst="rect">
          <a:avLst/>
        </a:prstGeom>
      </xdr:spPr>
    </xdr:pic>
    <xdr:clientData/>
  </xdr:twoCellAnchor>
  <xdr:twoCellAnchor editAs="oneCell">
    <xdr:from>
      <xdr:col>1</xdr:col>
      <xdr:colOff>6117029</xdr:colOff>
      <xdr:row>71</xdr:row>
      <xdr:rowOff>9897</xdr:rowOff>
    </xdr:from>
    <xdr:to>
      <xdr:col>2</xdr:col>
      <xdr:colOff>141498</xdr:colOff>
      <xdr:row>72</xdr:row>
      <xdr:rowOff>286616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754" y="37214547"/>
          <a:ext cx="815794" cy="484537"/>
        </a:xfrm>
        <a:prstGeom prst="rect">
          <a:avLst/>
        </a:prstGeom>
      </xdr:spPr>
    </xdr:pic>
    <xdr:clientData/>
  </xdr:twoCellAnchor>
  <xdr:twoCellAnchor editAs="oneCell">
    <xdr:from>
      <xdr:col>1</xdr:col>
      <xdr:colOff>6078680</xdr:colOff>
      <xdr:row>69</xdr:row>
      <xdr:rowOff>34636</xdr:rowOff>
    </xdr:from>
    <xdr:to>
      <xdr:col>2</xdr:col>
      <xdr:colOff>55451</xdr:colOff>
      <xdr:row>70</xdr:row>
      <xdr:rowOff>155863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5405" y="35801011"/>
          <a:ext cx="768096" cy="4736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1350818</xdr:colOff>
      <xdr:row>71</xdr:row>
      <xdr:rowOff>51954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6318" y="35848636"/>
          <a:ext cx="1350818" cy="1350818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155862</xdr:colOff>
      <xdr:row>71</xdr:row>
      <xdr:rowOff>86589</xdr:rowOff>
    </xdr:from>
    <xdr:to>
      <xdr:col>2</xdr:col>
      <xdr:colOff>1255307</xdr:colOff>
      <xdr:row>72</xdr:row>
      <xdr:rowOff>969817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2180" y="37234089"/>
          <a:ext cx="1099445" cy="1091046"/>
        </a:xfrm>
        <a:prstGeom prst="rect">
          <a:avLst/>
        </a:prstGeom>
      </xdr:spPr>
    </xdr:pic>
    <xdr:clientData/>
  </xdr:twoCellAnchor>
  <xdr:twoCellAnchor editAs="oneCell">
    <xdr:from>
      <xdr:col>1</xdr:col>
      <xdr:colOff>6754091</xdr:colOff>
      <xdr:row>75</xdr:row>
      <xdr:rowOff>103909</xdr:rowOff>
    </xdr:from>
    <xdr:to>
      <xdr:col>2</xdr:col>
      <xdr:colOff>1362487</xdr:colOff>
      <xdr:row>78</xdr:row>
      <xdr:rowOff>306077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1682" y="39364227"/>
          <a:ext cx="1397123" cy="1397123"/>
        </a:xfrm>
        <a:prstGeom prst="rect">
          <a:avLst/>
        </a:prstGeom>
      </xdr:spPr>
    </xdr:pic>
    <xdr:clientData/>
  </xdr:twoCellAnchor>
  <xdr:twoCellAnchor editAs="oneCell">
    <xdr:from>
      <xdr:col>2</xdr:col>
      <xdr:colOff>34637</xdr:colOff>
      <xdr:row>107</xdr:row>
      <xdr:rowOff>363682</xdr:rowOff>
    </xdr:from>
    <xdr:to>
      <xdr:col>2</xdr:col>
      <xdr:colOff>1420091</xdr:colOff>
      <xdr:row>108</xdr:row>
      <xdr:rowOff>1073727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0955" y="55539409"/>
          <a:ext cx="1385454" cy="1385454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110</xdr:row>
      <xdr:rowOff>196150</xdr:rowOff>
    </xdr:from>
    <xdr:to>
      <xdr:col>3</xdr:col>
      <xdr:colOff>28987</xdr:colOff>
      <xdr:row>111</xdr:row>
      <xdr:rowOff>1298864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0954" y="57675195"/>
          <a:ext cx="1431760" cy="1431760"/>
        </a:xfrm>
        <a:prstGeom prst="rect">
          <a:avLst/>
        </a:prstGeom>
      </xdr:spPr>
    </xdr:pic>
    <xdr:clientData/>
  </xdr:twoCellAnchor>
  <xdr:twoCellAnchor editAs="oneCell">
    <xdr:from>
      <xdr:col>1</xdr:col>
      <xdr:colOff>6255327</xdr:colOff>
      <xdr:row>74</xdr:row>
      <xdr:rowOff>51954</xdr:rowOff>
    </xdr:from>
    <xdr:to>
      <xdr:col>2</xdr:col>
      <xdr:colOff>332509</xdr:colOff>
      <xdr:row>75</xdr:row>
      <xdr:rowOff>256379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918" y="38983227"/>
          <a:ext cx="865909" cy="533470"/>
        </a:xfrm>
        <a:prstGeom prst="rect">
          <a:avLst/>
        </a:prstGeom>
      </xdr:spPr>
    </xdr:pic>
    <xdr:clientData/>
  </xdr:twoCellAnchor>
  <xdr:twoCellAnchor editAs="oneCell">
    <xdr:from>
      <xdr:col>1</xdr:col>
      <xdr:colOff>6113318</xdr:colOff>
      <xdr:row>80</xdr:row>
      <xdr:rowOff>13855</xdr:rowOff>
    </xdr:from>
    <xdr:to>
      <xdr:col>2</xdr:col>
      <xdr:colOff>190500</xdr:colOff>
      <xdr:row>81</xdr:row>
      <xdr:rowOff>200961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09" y="41265764"/>
          <a:ext cx="865909" cy="533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2244090</xdr:colOff>
      <xdr:row>3</xdr:row>
      <xdr:rowOff>260985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5A6AB210-E3EF-49CB-8307-0EA9618B56CB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10815" cy="1203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t-udm.ru\dfs\&#1050;&#1086;&#1084;&#1084;&#1077;&#1088;&#1095;&#1077;&#1089;&#1082;&#1072;&#1103;%20&#1080;&#1085;&#1092;&#1086;&#1088;&#1084;&#1072;&#1094;&#1080;&#1103;\&#1047;&#1072;&#1074;&#1086;&#1076;%20&#1057;&#1086;&#1089;&#1090;&#1072;&#1074;&#1086;&#1074;\&#1055;&#1088;&#1072;&#1081;&#1089;&#1099;\2019%20&#1054;&#1055;&#1058;,%20&#1045;&#1062;&#1055;\&#1055;&#1088;&#1072;&#1081;&#1089;-&#1083;&#1080;&#1089;&#1090;\18.08\&#1055;&#1088;&#1072;&#1081;&#1089;-&#1051;&#1080;&#1089;&#1090;%20&#1086;&#1090;%2018.08.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t-udm.ru\dfs\&#1056;&#1072;&#1073;&#1086;&#1095;&#1080;&#1077;%20&#1087;&#1072;&#1087;&#1082;&#1080;\&#1058;&#1044;%20&#1053;&#1086;&#1088;&#1090;\8.%20&#1054;&#1090;&#1076;&#1077;&#1083;%20&#1087;&#1083;&#1072;&#1085;&#1080;&#1088;&#1086;&#1074;&#1072;&#1085;&#1080;&#1103;%20&#1080;%20&#1072;&#1085;&#1072;&#1083;&#1080;&#1079;&#1072;\&#1048;&#1076;&#1080;&#1103;&#1090;&#1096;&#1080;&#1085;&#1072;%20&#1051;&#1080;&#1083;&#1080;&#1103;\3.%20&#1055;&#1088;&#1072;&#1081;&#1089;&#1099;\2019%20&#1054;&#1055;&#1058;,%20&#1045;&#1062;&#1055;%20&#1080;&#1089;&#1093;&#1086;&#1076;&#1085;\&#1048;&#1057;&#1061;\&#1055;&#1088;&#1072;&#1081;&#1089;-&#1083;&#1080;&#1089;&#1090;\18.08\&#1055;&#1088;&#1072;&#1081;&#1089;-&#1051;&#1080;&#1089;&#1090;%20&#1086;&#1090;%2018.08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ort-udm.ru/catalog/ognezashita-tkani/norteks-c/?utm_source=site&amp;utm_medium=pdf&amp;utm_campaign=price&amp;utm_content=HEADER-POSITION&amp;utm_term=NORTEX-C" TargetMode="External"/><Relationship Id="rId13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18" Type="http://schemas.openxmlformats.org/officeDocument/2006/relationships/hyperlink" Target="http://www.nort-udm.ru/catalog/antiseptic-wood/nortex-doctor-zimniy/?utm_source=site&amp;utm_medium=pdf&amp;utm_term=nortex-doctor-zimniy&amp;utm_content=header-position&amp;utm_campaign=price_new" TargetMode="External"/><Relationship Id="rId26" Type="http://schemas.openxmlformats.org/officeDocument/2006/relationships/hyperlink" Target="https://www.nort-udm.ru/catalog/ognezashita-universal/nortovskaja-kraska-negorjuchaja/?utm_source=site&amp;utm_medium=pdf&amp;utm_term=kraska-KM0&amp;utm_content=HEADER-POSITION&amp;utm_campaign=price-03-07-2017" TargetMode="External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21" Type="http://schemas.openxmlformats.org/officeDocument/2006/relationships/hyperlink" Target="http://www.nort-udm.ru/catalog/ognezashita-derevo/pirilax-k45/?utm_source=site&amp;utm_medium=pdf&amp;utm_campaign=price_20-04-2017" TargetMode="External"/><Relationship Id="rId7" Type="http://schemas.openxmlformats.org/officeDocument/2006/relationships/hyperlink" Target="http://www.nort-udm.ru/catalog/ognezashita-tkani/norteks-kh/?utm_source=site&amp;utm_medium=pdf&amp;utm_campaign=price&amp;utm_content=HEADER-POSITION&amp;utm_term=NORTEX-X" TargetMode="External"/><Relationship Id="rId12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17" Type="http://schemas.openxmlformats.org/officeDocument/2006/relationships/hyperlink" Target="http://www.nort-udm.ru/catalog/dec-wood/krasula-dlya-tika/?utm_source=site&amp;utm_medium=pdf&amp;utm_term=krasula_tik&amp;utm_content=header-position&amp;utm_campaign=price_new" TargetMode="External"/><Relationship Id="rId25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antiseptic/" TargetMode="External"/><Relationship Id="rId20" Type="http://schemas.openxmlformats.org/officeDocument/2006/relationships/hyperlink" Target="http://www.nort-udm.ru/catalog/dec-wood/krasula-maslo-dlja-polkov/?utm_source=site&amp;utm_medium=pdf&amp;utm_term=krasula-maslo-dlya-polkov&amp;utm_content=header-position&amp;utm_campaign=price_new" TargetMode="External"/><Relationship Id="rId29" Type="http://schemas.openxmlformats.org/officeDocument/2006/relationships/hyperlink" Target="http://www.nort-udm.ru/catalog/antiseptic-wood/nortex-lux-wood/?utm_source=site&amp;utm_medium=pdf&amp;utm_campaign=price&amp;utm_content=HEADER-POSITION&amp;utm_term=NORTEX-LUX-WOOD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1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24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15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23" Type="http://schemas.openxmlformats.org/officeDocument/2006/relationships/hyperlink" Target="http://www.nort-udm.ru/catalog/ognezashita-derevo/pirilax-k45/?utm_source=site&amp;utm_medium=pdf&amp;utm_campaign=price_20-04-2017" TargetMode="External"/><Relationship Id="rId28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10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19" Type="http://schemas.openxmlformats.org/officeDocument/2006/relationships/hyperlink" Target="http://www.nort-udm.ru/catalog/antiseptic-wood/nortex-alfa/?utm_source=site&amp;utm_medium=pdf&amp;utm_term=nortex-alfa&amp;utm_content=header-position&amp;utm_campaign=price_new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ognezashita-tkani/norteks-sh/?utm_source=site&amp;utm_medium=pdf&amp;utm_campaign=price&amp;utm_content=HEADER-POSITION&amp;utm_term=NORTEX-SH" TargetMode="External"/><Relationship Id="rId14" Type="http://schemas.openxmlformats.org/officeDocument/2006/relationships/hyperlink" Target="http://www.nort-udm.ru/catalog/dec-wood/krasula-interior/?utm_source=site&amp;utm_medium=pdf&amp;utm_campaign=price&amp;utm_content=HEADER-POSITION&amp;utm_term=KRASULA-INTERIOR" TargetMode="External"/><Relationship Id="rId22" Type="http://schemas.openxmlformats.org/officeDocument/2006/relationships/hyperlink" Target="http://www.nort-udm.ru/catalog/ognezashita-tkani/norteks-kp/?utm_source=site&amp;utm_medium=pdf&amp;utm_campaign=price&amp;utm_content=HEADER-POSITION&amp;utm_term=NORTEX-KP" TargetMode="External"/><Relationship Id="rId27" Type="http://schemas.openxmlformats.org/officeDocument/2006/relationships/hyperlink" Target="https://www.nort-udm.ru/catalog/dec-universal/nortovskaya-kraska-interernaya/?utm_source=site&amp;utm_medium=pdf&amp;utm_campaign=price&amp;utm_content=HEADER-POSITION&amp;utm_term=NORTOVSKAYA-PAINTS" TargetMode="External"/><Relationship Id="rId30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ort-udm.ru/catalog/ognezashchita-tkaney-i-kovrovykh-pokrytiy/norteks-sh/" TargetMode="External"/><Relationship Id="rId13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18" Type="http://schemas.openxmlformats.org/officeDocument/2006/relationships/hyperlink" Target="http://www.nort-udm.ru/catalog/antiseptic-wood/nortex-alfa/?utm_source=site&amp;utm_medium=pdf&amp;utm_term=nortex-alfa&amp;utm_content=header-position&amp;utm_campaign=price_new" TargetMode="External"/><Relationship Id="rId26" Type="http://schemas.openxmlformats.org/officeDocument/2006/relationships/hyperlink" Target="https://www.nort-udm.ru/catalog/dec-universal/nortovskaya-kraska-interernaya/?utm_source=site&amp;utm_medium=pdf&amp;utm_campaign=price&amp;utm_content=HEADER-POSITION&amp;utm_term=NORTOVSKAYA-PAINTS" TargetMode="External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21" Type="http://schemas.openxmlformats.org/officeDocument/2006/relationships/hyperlink" Target="http://www.nort-udm.ru/catalog/dec-wood/krasula-interior/?utm_source=site&amp;utm_medium=pdf&amp;utm_campaign=price&amp;utm_content=HEADER-POSITION&amp;utm_term=KRASULA-INTERIOR" TargetMode="External"/><Relationship Id="rId7" Type="http://schemas.openxmlformats.org/officeDocument/2006/relationships/hyperlink" Target="https://www.nort-udm.ru/catalog/ognezashchita-tkaney-i-kovrovykh-pokrytiy/norteks-c/" TargetMode="External"/><Relationship Id="rId12" Type="http://schemas.openxmlformats.org/officeDocument/2006/relationships/hyperlink" Target="https://www.nort-udm.ru/catalog/ognezashchita-tkaney-i-kovrovykh-pokrytiy/norteks-kp/" TargetMode="External"/><Relationship Id="rId17" Type="http://schemas.openxmlformats.org/officeDocument/2006/relationships/hyperlink" Target="http://www.nort-udm.ru/catalog/antiseptic-wood/nortex-doctor-zimniy/?utm_source=site&amp;utm_medium=pdf&amp;utm_term=nortex-doctor-zimniy&amp;utm_content=header-position&amp;utm_campaign=price_new" TargetMode="External"/><Relationship Id="rId25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dec-wood/krasula-dlya-tika/?utm_source=site&amp;utm_medium=pdf&amp;utm_term=krasula_tik&amp;utm_content=header-position&amp;utm_campaign=price_new" TargetMode="External"/><Relationship Id="rId20" Type="http://schemas.openxmlformats.org/officeDocument/2006/relationships/hyperlink" Target="http://www.nort-udm.ru/catalog/ognezashita-derevo/pirilax-k45/?utm_source=site&amp;utm_medium=pdf&amp;utm_campaign=price_20-04-2017" TargetMode="External"/><Relationship Id="rId29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1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24" Type="http://schemas.openxmlformats.org/officeDocument/2006/relationships/hyperlink" Target="https://www.nort-udm.ru/catalog/ognezashchita-tkaney-i-kovrovykh-pokrytiy/norteks-x/" TargetMode="External"/><Relationship Id="rId5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15" Type="http://schemas.openxmlformats.org/officeDocument/2006/relationships/hyperlink" Target="http://www.nort-udm.ru/catalog/antiseptic/" TargetMode="External"/><Relationship Id="rId23" Type="http://schemas.openxmlformats.org/officeDocument/2006/relationships/hyperlink" Target="http://www.nort-udm.ru/catalog/ognezashita-derevo/pirilax-k45/?utm_source=site&amp;utm_medium=pdf&amp;utm_campaign=price_20-04-2017" TargetMode="External"/><Relationship Id="rId28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0" Type="http://schemas.openxmlformats.org/officeDocument/2006/relationships/hyperlink" Target="http://www.nort-udm.ru/catalog/antiseptic-wood/nortex-lux-wood/?utm_source=site&amp;utm_medium=pdf&amp;utm_campaign=price&amp;utm_content=HEADER-POSITION&amp;utm_term=NORTEX-LUX-WOOD" TargetMode="External"/><Relationship Id="rId19" Type="http://schemas.openxmlformats.org/officeDocument/2006/relationships/hyperlink" Target="http://www.nort-udm.ru/catalog/dec-wood/krasula-maslo-dlja-polkov/?utm_source=site&amp;utm_medium=pdf&amp;utm_term=krasula-maslo-dlya-polkov&amp;utm_content=header-position&amp;utm_campaign=price_new" TargetMode="External"/><Relationship Id="rId31" Type="http://schemas.openxmlformats.org/officeDocument/2006/relationships/drawing" Target="../drawings/drawing2.xml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14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22" Type="http://schemas.openxmlformats.org/officeDocument/2006/relationships/hyperlink" Target="https://www.nort-udm.ru/catalog/antisepticheskie-sredstva/antiseptik-nortex-eco/" TargetMode="External"/><Relationship Id="rId27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30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U232"/>
  <sheetViews>
    <sheetView view="pageBreakPreview" zoomScale="55" zoomScaleNormal="75" zoomScaleSheetLayoutView="55" workbookViewId="0">
      <selection activeCell="U5" sqref="A1:U5"/>
    </sheetView>
  </sheetViews>
  <sheetFormatPr defaultRowHeight="12.75" x14ac:dyDescent="0.2"/>
  <cols>
    <col min="1" max="1" width="4" customWidth="1"/>
    <col min="2" max="2" width="101.7109375" customWidth="1"/>
    <col min="3" max="3" width="15.5703125" customWidth="1"/>
    <col min="4" max="4" width="16.85546875" customWidth="1"/>
    <col min="5" max="5" width="9.5703125" hidden="1" customWidth="1"/>
    <col min="6" max="10" width="8.7109375" customWidth="1"/>
    <col min="11" max="11" width="5.140625" style="48" hidden="1" customWidth="1"/>
    <col min="12" max="15" width="8.7109375" customWidth="1"/>
    <col min="16" max="16" width="9.140625" customWidth="1"/>
    <col min="17" max="17" width="11" style="48" hidden="1" customWidth="1"/>
    <col min="18" max="18" width="12.7109375" customWidth="1"/>
    <col min="19" max="19" width="8.85546875" customWidth="1"/>
    <col min="20" max="20" width="10.42578125" customWidth="1"/>
    <col min="21" max="21" width="25.7109375" customWidth="1"/>
  </cols>
  <sheetData>
    <row r="1" spans="1:21" ht="18" customHeight="1" x14ac:dyDescent="0.2">
      <c r="A1" s="25"/>
      <c r="B1" s="25"/>
      <c r="C1" s="25"/>
      <c r="D1" s="361"/>
      <c r="E1" s="361"/>
      <c r="F1" s="361"/>
      <c r="G1" s="361"/>
      <c r="H1" s="361"/>
      <c r="I1" s="361"/>
      <c r="J1" s="361"/>
      <c r="K1" s="361"/>
      <c r="L1" s="361"/>
      <c r="M1" s="25"/>
      <c r="N1" s="25"/>
      <c r="O1" s="25"/>
      <c r="P1" s="25"/>
      <c r="Q1" s="362"/>
      <c r="R1" s="362"/>
      <c r="S1" s="362"/>
      <c r="T1" s="362"/>
      <c r="U1" s="25"/>
    </row>
    <row r="2" spans="1:21" ht="38.25" customHeight="1" x14ac:dyDescent="0.4">
      <c r="A2" s="249" t="s">
        <v>261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</row>
    <row r="3" spans="1:21" ht="38.25" customHeight="1" x14ac:dyDescent="0.4">
      <c r="A3" s="249" t="s">
        <v>262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</row>
    <row r="4" spans="1:21" ht="18" customHeight="1" x14ac:dyDescent="0.25">
      <c r="A4" s="25"/>
      <c r="B4" s="25"/>
      <c r="C4" s="25"/>
      <c r="D4" s="363"/>
      <c r="E4" s="363"/>
      <c r="F4" s="363"/>
      <c r="G4" s="363"/>
      <c r="H4" s="363"/>
      <c r="I4" s="363"/>
      <c r="J4" s="363"/>
      <c r="K4" s="363"/>
      <c r="L4" s="363"/>
      <c r="M4" s="25"/>
      <c r="N4" s="25"/>
      <c r="O4" s="25"/>
      <c r="P4" s="25"/>
      <c r="Q4" s="50"/>
      <c r="R4" s="248"/>
      <c r="S4" s="248"/>
      <c r="T4" s="248"/>
      <c r="U4" s="25"/>
    </row>
    <row r="5" spans="1:21" ht="56.25" customHeight="1" x14ac:dyDescent="0.25">
      <c r="A5" s="25"/>
      <c r="B5" s="25"/>
      <c r="C5" s="25"/>
      <c r="D5" s="364"/>
      <c r="E5" s="364"/>
      <c r="F5" s="364"/>
      <c r="G5" s="364"/>
      <c r="H5" s="364"/>
      <c r="I5" s="364"/>
      <c r="J5" s="364"/>
      <c r="K5" s="364"/>
      <c r="L5" s="364"/>
      <c r="M5" s="25"/>
      <c r="N5" s="25"/>
      <c r="O5" s="25"/>
      <c r="P5" s="25"/>
      <c r="Q5" s="50"/>
      <c r="R5" s="248"/>
      <c r="S5" s="248"/>
      <c r="T5" s="248"/>
      <c r="U5" s="25"/>
    </row>
    <row r="6" spans="1:21" s="15" customFormat="1" ht="33" customHeight="1" x14ac:dyDescent="0.2">
      <c r="A6" s="102" t="s">
        <v>259</v>
      </c>
      <c r="B6" s="102"/>
      <c r="C6" s="102"/>
      <c r="D6" s="102"/>
      <c r="E6" s="102"/>
      <c r="F6" s="102"/>
      <c r="G6" s="102"/>
      <c r="H6" s="102"/>
      <c r="I6" s="102"/>
      <c r="J6" s="102"/>
      <c r="K6" s="103"/>
      <c r="L6" s="102"/>
      <c r="M6" s="102"/>
      <c r="N6" s="102"/>
      <c r="O6" s="102"/>
      <c r="P6" s="102"/>
      <c r="Q6" s="103"/>
      <c r="R6" s="102"/>
      <c r="S6" s="102"/>
      <c r="T6" s="102"/>
      <c r="U6" s="102"/>
    </row>
    <row r="7" spans="1:21" ht="24.75" customHeight="1" x14ac:dyDescent="0.35">
      <c r="A7" s="371" t="s">
        <v>197</v>
      </c>
      <c r="B7" s="371"/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  <c r="U7" s="371"/>
    </row>
    <row r="8" spans="1:21" ht="41.25" customHeight="1" x14ac:dyDescent="0.2">
      <c r="A8" s="372" t="s">
        <v>0</v>
      </c>
      <c r="B8" s="374" t="s">
        <v>1</v>
      </c>
      <c r="C8" s="374" t="s">
        <v>174</v>
      </c>
      <c r="D8" s="376" t="s">
        <v>2</v>
      </c>
      <c r="E8" s="21"/>
      <c r="F8" s="378" t="s">
        <v>3</v>
      </c>
      <c r="G8" s="379"/>
      <c r="H8" s="379"/>
      <c r="I8" s="379"/>
      <c r="J8" s="380"/>
      <c r="K8" s="55"/>
      <c r="L8" s="378" t="s">
        <v>4</v>
      </c>
      <c r="M8" s="379"/>
      <c r="N8" s="379"/>
      <c r="O8" s="379"/>
      <c r="P8" s="380"/>
      <c r="Q8" s="51"/>
      <c r="R8" s="376" t="s">
        <v>5</v>
      </c>
      <c r="S8" s="376" t="s">
        <v>6</v>
      </c>
      <c r="T8" s="374" t="s">
        <v>176</v>
      </c>
      <c r="U8" s="381" t="s">
        <v>135</v>
      </c>
    </row>
    <row r="9" spans="1:21" ht="78" customHeight="1" x14ac:dyDescent="0.2">
      <c r="A9" s="373"/>
      <c r="B9" s="375"/>
      <c r="C9" s="375"/>
      <c r="D9" s="377"/>
      <c r="E9" s="22"/>
      <c r="F9" s="74" t="s">
        <v>7</v>
      </c>
      <c r="G9" s="74" t="s">
        <v>8</v>
      </c>
      <c r="H9" s="74" t="s">
        <v>9</v>
      </c>
      <c r="I9" s="74" t="s">
        <v>10</v>
      </c>
      <c r="J9" s="74" t="s">
        <v>124</v>
      </c>
      <c r="K9" s="52"/>
      <c r="L9" s="45" t="s">
        <v>11</v>
      </c>
      <c r="M9" s="45" t="s">
        <v>12</v>
      </c>
      <c r="N9" s="45" t="s">
        <v>13</v>
      </c>
      <c r="O9" s="45" t="s">
        <v>125</v>
      </c>
      <c r="P9" s="74" t="s">
        <v>124</v>
      </c>
      <c r="Q9" s="52"/>
      <c r="R9" s="377"/>
      <c r="S9" s="377"/>
      <c r="T9" s="375"/>
      <c r="U9" s="382"/>
    </row>
    <row r="10" spans="1:21" ht="30" customHeight="1" x14ac:dyDescent="0.2">
      <c r="A10" s="387" t="s">
        <v>162</v>
      </c>
      <c r="B10" s="388"/>
      <c r="C10" s="388"/>
      <c r="D10" s="388"/>
      <c r="E10" s="388"/>
      <c r="F10" s="388"/>
      <c r="G10" s="388"/>
      <c r="H10" s="388"/>
      <c r="I10" s="388"/>
      <c r="J10" s="388"/>
      <c r="K10" s="388"/>
      <c r="L10" s="388"/>
      <c r="M10" s="388"/>
      <c r="N10" s="388"/>
      <c r="O10" s="388"/>
      <c r="P10" s="388"/>
      <c r="Q10" s="388"/>
      <c r="R10" s="388"/>
      <c r="S10" s="388"/>
      <c r="T10" s="388"/>
      <c r="U10" s="389"/>
    </row>
    <row r="11" spans="1:21" ht="31.5" customHeight="1" x14ac:dyDescent="0.2">
      <c r="A11" s="365">
        <v>1</v>
      </c>
      <c r="B11" s="2" t="s">
        <v>193</v>
      </c>
      <c r="C11" s="385" t="s">
        <v>175</v>
      </c>
      <c r="D11" s="366" t="s">
        <v>14</v>
      </c>
      <c r="E11" s="75">
        <v>100</v>
      </c>
      <c r="F11" s="368">
        <v>100</v>
      </c>
      <c r="G11" s="368">
        <v>280</v>
      </c>
      <c r="H11" s="369">
        <v>180</v>
      </c>
      <c r="I11" s="368">
        <v>400</v>
      </c>
      <c r="J11" s="368" t="s">
        <v>26</v>
      </c>
      <c r="K11" s="76"/>
      <c r="L11" s="32">
        <f t="shared" ref="L11:L22" si="0">T11*0.1</f>
        <v>34.598000000000006</v>
      </c>
      <c r="M11" s="32">
        <f t="shared" ref="M11:M22" si="1">T11*0.28</f>
        <v>96.874400000000009</v>
      </c>
      <c r="N11" s="32">
        <f t="shared" ref="N11:N22" si="2">T11*0.18</f>
        <v>62.276400000000002</v>
      </c>
      <c r="O11" s="32">
        <f t="shared" ref="O11:O22" si="3">T11*0.4</f>
        <v>138.39200000000002</v>
      </c>
      <c r="P11" s="32" t="s">
        <v>26</v>
      </c>
      <c r="Q11" s="47">
        <v>50</v>
      </c>
      <c r="R11" s="369" t="s">
        <v>15</v>
      </c>
      <c r="S11" s="26" t="s">
        <v>16</v>
      </c>
      <c r="T11" s="59">
        <f t="shared" ref="T11:T28" si="4">U11/Q11</f>
        <v>345.98</v>
      </c>
      <c r="U11" s="221">
        <v>17299</v>
      </c>
    </row>
    <row r="12" spans="1:21" ht="31.5" customHeight="1" x14ac:dyDescent="0.2">
      <c r="A12" s="365"/>
      <c r="B12" s="384" t="s">
        <v>131</v>
      </c>
      <c r="C12" s="386"/>
      <c r="D12" s="367"/>
      <c r="E12" s="71">
        <v>100</v>
      </c>
      <c r="F12" s="368"/>
      <c r="G12" s="368"/>
      <c r="H12" s="370"/>
      <c r="I12" s="368"/>
      <c r="J12" s="368"/>
      <c r="K12" s="76"/>
      <c r="L12" s="32">
        <f t="shared" si="0"/>
        <v>42.987500000000004</v>
      </c>
      <c r="M12" s="32">
        <f t="shared" si="1"/>
        <v>120.36500000000001</v>
      </c>
      <c r="N12" s="32">
        <f t="shared" si="2"/>
        <v>77.377499999999998</v>
      </c>
      <c r="O12" s="32">
        <f t="shared" si="3"/>
        <v>171.95000000000002</v>
      </c>
      <c r="P12" s="32" t="s">
        <v>26</v>
      </c>
      <c r="Q12" s="47">
        <v>24</v>
      </c>
      <c r="R12" s="383"/>
      <c r="S12" s="27" t="s">
        <v>17</v>
      </c>
      <c r="T12" s="59">
        <f t="shared" si="4"/>
        <v>429.875</v>
      </c>
      <c r="U12" s="221">
        <v>10317</v>
      </c>
    </row>
    <row r="13" spans="1:21" ht="31.5" customHeight="1" x14ac:dyDescent="0.2">
      <c r="A13" s="365"/>
      <c r="B13" s="384"/>
      <c r="C13" s="386"/>
      <c r="D13" s="367"/>
      <c r="E13" s="71"/>
      <c r="F13" s="368"/>
      <c r="G13" s="368"/>
      <c r="H13" s="370"/>
      <c r="I13" s="368"/>
      <c r="J13" s="368"/>
      <c r="K13" s="76"/>
      <c r="L13" s="32">
        <f t="shared" si="0"/>
        <v>49.2</v>
      </c>
      <c r="M13" s="32">
        <f t="shared" si="1"/>
        <v>137.76000000000002</v>
      </c>
      <c r="N13" s="32">
        <f t="shared" si="2"/>
        <v>88.56</v>
      </c>
      <c r="O13" s="32">
        <f t="shared" si="3"/>
        <v>196.8</v>
      </c>
      <c r="P13" s="32" t="s">
        <v>26</v>
      </c>
      <c r="Q13" s="47">
        <v>12</v>
      </c>
      <c r="R13" s="369" t="s">
        <v>216</v>
      </c>
      <c r="S13" s="27" t="s">
        <v>218</v>
      </c>
      <c r="T13" s="59">
        <f t="shared" si="4"/>
        <v>492</v>
      </c>
      <c r="U13" s="221">
        <v>5904</v>
      </c>
    </row>
    <row r="14" spans="1:21" ht="38.25" customHeight="1" x14ac:dyDescent="0.2">
      <c r="A14" s="365"/>
      <c r="B14" s="384"/>
      <c r="C14" s="386"/>
      <c r="D14" s="367"/>
      <c r="E14" s="71"/>
      <c r="F14" s="368"/>
      <c r="G14" s="368"/>
      <c r="H14" s="370"/>
      <c r="I14" s="368"/>
      <c r="J14" s="368"/>
      <c r="K14" s="76"/>
      <c r="L14" s="32">
        <f t="shared" si="0"/>
        <v>52.683333333333337</v>
      </c>
      <c r="M14" s="32">
        <f t="shared" si="1"/>
        <v>147.51333333333335</v>
      </c>
      <c r="N14" s="32">
        <f t="shared" si="2"/>
        <v>94.83</v>
      </c>
      <c r="O14" s="32">
        <f t="shared" si="3"/>
        <v>210.73333333333335</v>
      </c>
      <c r="P14" s="32" t="s">
        <v>26</v>
      </c>
      <c r="Q14" s="47">
        <v>6</v>
      </c>
      <c r="R14" s="370"/>
      <c r="S14" s="27" t="s">
        <v>217</v>
      </c>
      <c r="T14" s="59">
        <f t="shared" si="4"/>
        <v>526.83333333333337</v>
      </c>
      <c r="U14" s="221">
        <v>3161</v>
      </c>
    </row>
    <row r="15" spans="1:21" ht="27.75" customHeight="1" x14ac:dyDescent="0.2">
      <c r="A15" s="318">
        <v>2</v>
      </c>
      <c r="B15" s="4" t="s">
        <v>19</v>
      </c>
      <c r="C15" s="316" t="s">
        <v>175</v>
      </c>
      <c r="D15" s="261" t="s">
        <v>20</v>
      </c>
      <c r="E15" s="79">
        <v>100</v>
      </c>
      <c r="F15" s="390">
        <v>100</v>
      </c>
      <c r="G15" s="390">
        <v>280</v>
      </c>
      <c r="H15" s="278">
        <v>180</v>
      </c>
      <c r="I15" s="390">
        <v>400</v>
      </c>
      <c r="J15" s="390" t="s">
        <v>26</v>
      </c>
      <c r="K15" s="76"/>
      <c r="L15" s="31">
        <f t="shared" si="0"/>
        <v>27.062000000000001</v>
      </c>
      <c r="M15" s="31">
        <f t="shared" si="1"/>
        <v>75.773600000000002</v>
      </c>
      <c r="N15" s="31">
        <f t="shared" si="2"/>
        <v>48.711599999999997</v>
      </c>
      <c r="O15" s="31">
        <f t="shared" si="3"/>
        <v>108.248</v>
      </c>
      <c r="P15" s="31" t="s">
        <v>26</v>
      </c>
      <c r="Q15" s="47">
        <v>50</v>
      </c>
      <c r="R15" s="278" t="s">
        <v>15</v>
      </c>
      <c r="S15" s="28" t="s">
        <v>16</v>
      </c>
      <c r="T15" s="60">
        <f t="shared" si="4"/>
        <v>270.62</v>
      </c>
      <c r="U15" s="221">
        <v>13531</v>
      </c>
    </row>
    <row r="16" spans="1:21" ht="27.75" customHeight="1" x14ac:dyDescent="0.2">
      <c r="A16" s="318"/>
      <c r="B16" s="312" t="s">
        <v>79</v>
      </c>
      <c r="C16" s="317"/>
      <c r="D16" s="320"/>
      <c r="E16" s="72">
        <v>100</v>
      </c>
      <c r="F16" s="390"/>
      <c r="G16" s="390"/>
      <c r="H16" s="294"/>
      <c r="I16" s="390"/>
      <c r="J16" s="390"/>
      <c r="K16" s="76"/>
      <c r="L16" s="31">
        <f t="shared" si="0"/>
        <v>32.675000000000004</v>
      </c>
      <c r="M16" s="31">
        <f t="shared" si="1"/>
        <v>91.490000000000009</v>
      </c>
      <c r="N16" s="31">
        <f t="shared" si="2"/>
        <v>58.814999999999998</v>
      </c>
      <c r="O16" s="31">
        <f t="shared" si="3"/>
        <v>130.70000000000002</v>
      </c>
      <c r="P16" s="31" t="s">
        <v>26</v>
      </c>
      <c r="Q16" s="47">
        <v>24</v>
      </c>
      <c r="R16" s="279"/>
      <c r="S16" s="30" t="s">
        <v>17</v>
      </c>
      <c r="T16" s="60">
        <f t="shared" si="4"/>
        <v>326.75</v>
      </c>
      <c r="U16" s="221">
        <v>7842</v>
      </c>
    </row>
    <row r="17" spans="1:21" ht="27.75" customHeight="1" x14ac:dyDescent="0.2">
      <c r="A17" s="318"/>
      <c r="B17" s="312"/>
      <c r="C17" s="317"/>
      <c r="D17" s="320"/>
      <c r="E17" s="72"/>
      <c r="F17" s="390"/>
      <c r="G17" s="390"/>
      <c r="H17" s="294"/>
      <c r="I17" s="390"/>
      <c r="J17" s="390"/>
      <c r="K17" s="76"/>
      <c r="L17" s="31">
        <f t="shared" si="0"/>
        <v>38.116666666666667</v>
      </c>
      <c r="M17" s="31">
        <f t="shared" si="1"/>
        <v>106.72666666666669</v>
      </c>
      <c r="N17" s="31">
        <f t="shared" si="2"/>
        <v>68.61</v>
      </c>
      <c r="O17" s="31">
        <f t="shared" si="3"/>
        <v>152.46666666666667</v>
      </c>
      <c r="P17" s="31" t="s">
        <v>26</v>
      </c>
      <c r="Q17" s="47">
        <v>12</v>
      </c>
      <c r="R17" s="278" t="s">
        <v>216</v>
      </c>
      <c r="S17" s="30" t="s">
        <v>218</v>
      </c>
      <c r="T17" s="60">
        <f t="shared" si="4"/>
        <v>381.16666666666669</v>
      </c>
      <c r="U17" s="221">
        <v>4574</v>
      </c>
    </row>
    <row r="18" spans="1:21" ht="27.75" customHeight="1" x14ac:dyDescent="0.2">
      <c r="A18" s="318"/>
      <c r="B18" s="312"/>
      <c r="C18" s="317"/>
      <c r="D18" s="320"/>
      <c r="E18" s="72"/>
      <c r="F18" s="390"/>
      <c r="G18" s="390"/>
      <c r="H18" s="294"/>
      <c r="I18" s="390"/>
      <c r="J18" s="390"/>
      <c r="K18" s="76"/>
      <c r="L18" s="31">
        <f t="shared" si="0"/>
        <v>40.833333333333336</v>
      </c>
      <c r="M18" s="31">
        <f t="shared" si="1"/>
        <v>114.33333333333334</v>
      </c>
      <c r="N18" s="31">
        <f t="shared" si="2"/>
        <v>73.5</v>
      </c>
      <c r="O18" s="31">
        <f t="shared" si="3"/>
        <v>163.33333333333334</v>
      </c>
      <c r="P18" s="31" t="s">
        <v>26</v>
      </c>
      <c r="Q18" s="47">
        <v>6</v>
      </c>
      <c r="R18" s="294"/>
      <c r="S18" s="30" t="s">
        <v>217</v>
      </c>
      <c r="T18" s="60">
        <f t="shared" si="4"/>
        <v>408.33333333333331</v>
      </c>
      <c r="U18" s="221">
        <v>2450</v>
      </c>
    </row>
    <row r="19" spans="1:21" ht="31.5" customHeight="1" x14ac:dyDescent="0.2">
      <c r="A19" s="365">
        <v>3</v>
      </c>
      <c r="B19" s="2" t="s">
        <v>74</v>
      </c>
      <c r="C19" s="385" t="s">
        <v>175</v>
      </c>
      <c r="D19" s="366" t="s">
        <v>22</v>
      </c>
      <c r="E19" s="75">
        <v>100</v>
      </c>
      <c r="F19" s="368">
        <v>100</v>
      </c>
      <c r="G19" s="368">
        <v>280</v>
      </c>
      <c r="H19" s="369">
        <v>180</v>
      </c>
      <c r="I19" s="368">
        <v>400</v>
      </c>
      <c r="J19" s="368" t="s">
        <v>26</v>
      </c>
      <c r="K19" s="76"/>
      <c r="L19" s="32">
        <f t="shared" si="0"/>
        <v>28.056000000000001</v>
      </c>
      <c r="M19" s="32">
        <f t="shared" si="1"/>
        <v>78.55680000000001</v>
      </c>
      <c r="N19" s="32">
        <f t="shared" si="2"/>
        <v>50.500799999999998</v>
      </c>
      <c r="O19" s="32">
        <f t="shared" si="3"/>
        <v>112.224</v>
      </c>
      <c r="P19" s="32" t="s">
        <v>26</v>
      </c>
      <c r="Q19" s="47">
        <v>50</v>
      </c>
      <c r="R19" s="369" t="s">
        <v>15</v>
      </c>
      <c r="S19" s="26" t="s">
        <v>16</v>
      </c>
      <c r="T19" s="59">
        <f t="shared" si="4"/>
        <v>280.56</v>
      </c>
      <c r="U19" s="221">
        <v>14028</v>
      </c>
    </row>
    <row r="20" spans="1:21" ht="31.5" customHeight="1" x14ac:dyDescent="0.2">
      <c r="A20" s="365"/>
      <c r="B20" s="384" t="s">
        <v>78</v>
      </c>
      <c r="C20" s="386"/>
      <c r="D20" s="367"/>
      <c r="E20" s="71">
        <v>100</v>
      </c>
      <c r="F20" s="368"/>
      <c r="G20" s="368"/>
      <c r="H20" s="370"/>
      <c r="I20" s="368"/>
      <c r="J20" s="368"/>
      <c r="K20" s="76"/>
      <c r="L20" s="32">
        <f t="shared" si="0"/>
        <v>33.876923076923077</v>
      </c>
      <c r="M20" s="32">
        <f t="shared" si="1"/>
        <v>94.855384615384622</v>
      </c>
      <c r="N20" s="32">
        <f t="shared" si="2"/>
        <v>60.978461538461538</v>
      </c>
      <c r="O20" s="32">
        <f t="shared" si="3"/>
        <v>135.50769230769231</v>
      </c>
      <c r="P20" s="32" t="s">
        <v>26</v>
      </c>
      <c r="Q20" s="47">
        <v>26</v>
      </c>
      <c r="R20" s="383"/>
      <c r="S20" s="27" t="s">
        <v>75</v>
      </c>
      <c r="T20" s="59">
        <f t="shared" si="4"/>
        <v>338.76923076923077</v>
      </c>
      <c r="U20" s="221">
        <v>8808</v>
      </c>
    </row>
    <row r="21" spans="1:21" ht="31.5" customHeight="1" x14ac:dyDescent="0.2">
      <c r="A21" s="365"/>
      <c r="B21" s="384"/>
      <c r="C21" s="386"/>
      <c r="D21" s="367"/>
      <c r="E21" s="71"/>
      <c r="F21" s="368"/>
      <c r="G21" s="368"/>
      <c r="H21" s="370"/>
      <c r="I21" s="368"/>
      <c r="J21" s="368"/>
      <c r="K21" s="76"/>
      <c r="L21" s="32">
        <f t="shared" si="0"/>
        <v>39.716666666666669</v>
      </c>
      <c r="M21" s="32">
        <f t="shared" si="1"/>
        <v>111.20666666666668</v>
      </c>
      <c r="N21" s="32">
        <f t="shared" si="2"/>
        <v>71.489999999999995</v>
      </c>
      <c r="O21" s="32">
        <f t="shared" si="3"/>
        <v>158.86666666666667</v>
      </c>
      <c r="P21" s="32" t="s">
        <v>26</v>
      </c>
      <c r="Q21" s="47">
        <v>12</v>
      </c>
      <c r="R21" s="369" t="s">
        <v>216</v>
      </c>
      <c r="S21" s="27" t="s">
        <v>218</v>
      </c>
      <c r="T21" s="59">
        <f t="shared" si="4"/>
        <v>397.16666666666669</v>
      </c>
      <c r="U21" s="221">
        <v>4766</v>
      </c>
    </row>
    <row r="22" spans="1:21" ht="61.5" customHeight="1" x14ac:dyDescent="0.2">
      <c r="A22" s="365"/>
      <c r="B22" s="384"/>
      <c r="C22" s="386"/>
      <c r="D22" s="367"/>
      <c r="E22" s="71"/>
      <c r="F22" s="368"/>
      <c r="G22" s="368"/>
      <c r="H22" s="370"/>
      <c r="I22" s="368"/>
      <c r="J22" s="368"/>
      <c r="K22" s="76"/>
      <c r="L22" s="32">
        <f t="shared" si="0"/>
        <v>42.516666666666673</v>
      </c>
      <c r="M22" s="32">
        <f t="shared" si="1"/>
        <v>119.04666666666668</v>
      </c>
      <c r="N22" s="32">
        <f t="shared" si="2"/>
        <v>76.53</v>
      </c>
      <c r="O22" s="32">
        <f t="shared" si="3"/>
        <v>170.06666666666669</v>
      </c>
      <c r="P22" s="32" t="s">
        <v>26</v>
      </c>
      <c r="Q22" s="47">
        <v>6</v>
      </c>
      <c r="R22" s="370"/>
      <c r="S22" s="27" t="s">
        <v>217</v>
      </c>
      <c r="T22" s="59">
        <f t="shared" si="4"/>
        <v>425.16666666666669</v>
      </c>
      <c r="U22" s="221">
        <v>2551</v>
      </c>
    </row>
    <row r="23" spans="1:21" ht="25.5" customHeight="1" x14ac:dyDescent="0.2">
      <c r="A23" s="250">
        <v>4</v>
      </c>
      <c r="B23" s="4" t="s">
        <v>23</v>
      </c>
      <c r="C23" s="277" t="s">
        <v>175</v>
      </c>
      <c r="D23" s="391" t="s">
        <v>24</v>
      </c>
      <c r="E23" s="120">
        <v>200</v>
      </c>
      <c r="F23" s="390">
        <v>200</v>
      </c>
      <c r="G23" s="390" t="s">
        <v>139</v>
      </c>
      <c r="H23" s="390" t="s">
        <v>25</v>
      </c>
      <c r="I23" s="390" t="s">
        <v>26</v>
      </c>
      <c r="J23" s="390" t="s">
        <v>26</v>
      </c>
      <c r="K23" s="204"/>
      <c r="L23" s="31">
        <f>T23*0.2</f>
        <v>68.586956521739125</v>
      </c>
      <c r="M23" s="31">
        <f>T23*0.3</f>
        <v>102.88043478260869</v>
      </c>
      <c r="N23" s="31">
        <f t="shared" ref="N23:N35" si="5">T23*0.2</f>
        <v>68.586956521739125</v>
      </c>
      <c r="O23" s="31" t="s">
        <v>26</v>
      </c>
      <c r="P23" s="31" t="s">
        <v>26</v>
      </c>
      <c r="Q23" s="47">
        <v>46</v>
      </c>
      <c r="R23" s="278" t="s">
        <v>15</v>
      </c>
      <c r="S23" s="28" t="s">
        <v>27</v>
      </c>
      <c r="T23" s="60">
        <f t="shared" si="4"/>
        <v>342.93478260869563</v>
      </c>
      <c r="U23" s="166">
        <v>15775</v>
      </c>
    </row>
    <row r="24" spans="1:21" ht="46.5" customHeight="1" x14ac:dyDescent="0.2">
      <c r="A24" s="328"/>
      <c r="B24" s="312" t="s">
        <v>92</v>
      </c>
      <c r="C24" s="277"/>
      <c r="D24" s="391"/>
      <c r="E24" s="120">
        <v>200</v>
      </c>
      <c r="F24" s="390"/>
      <c r="G24" s="390"/>
      <c r="H24" s="390"/>
      <c r="I24" s="390"/>
      <c r="J24" s="390"/>
      <c r="K24" s="204"/>
      <c r="L24" s="31">
        <f>T24*0.2</f>
        <v>84.25454545454545</v>
      </c>
      <c r="M24" s="31">
        <f>T24*0.3</f>
        <v>126.38181818181818</v>
      </c>
      <c r="N24" s="31">
        <f t="shared" si="5"/>
        <v>84.25454545454545</v>
      </c>
      <c r="O24" s="31" t="s">
        <v>26</v>
      </c>
      <c r="P24" s="31" t="s">
        <v>26</v>
      </c>
      <c r="Q24" s="47">
        <v>22</v>
      </c>
      <c r="R24" s="279"/>
      <c r="S24" s="30" t="s">
        <v>76</v>
      </c>
      <c r="T24" s="60">
        <f t="shared" si="4"/>
        <v>421.27272727272725</v>
      </c>
      <c r="U24" s="166">
        <v>9268</v>
      </c>
    </row>
    <row r="25" spans="1:21" ht="46.5" customHeight="1" x14ac:dyDescent="0.2">
      <c r="A25" s="328"/>
      <c r="B25" s="312"/>
      <c r="C25" s="277"/>
      <c r="D25" s="391"/>
      <c r="E25" s="120"/>
      <c r="F25" s="390"/>
      <c r="G25" s="390"/>
      <c r="H25" s="390"/>
      <c r="I25" s="390"/>
      <c r="J25" s="390"/>
      <c r="K25" s="204"/>
      <c r="L25" s="31">
        <f>T25*0.2</f>
        <v>87.436363636363637</v>
      </c>
      <c r="M25" s="31">
        <f>T25*0.3</f>
        <v>131.15454545454546</v>
      </c>
      <c r="N25" s="31">
        <f>T25*0.2</f>
        <v>87.436363636363637</v>
      </c>
      <c r="O25" s="31" t="s">
        <v>26</v>
      </c>
      <c r="P25" s="31" t="s">
        <v>26</v>
      </c>
      <c r="Q25" s="47">
        <v>11</v>
      </c>
      <c r="R25" s="278" t="s">
        <v>216</v>
      </c>
      <c r="S25" s="30" t="s">
        <v>21</v>
      </c>
      <c r="T25" s="60">
        <f t="shared" si="4"/>
        <v>437.18181818181819</v>
      </c>
      <c r="U25" s="166">
        <v>4809</v>
      </c>
    </row>
    <row r="26" spans="1:21" ht="46.5" customHeight="1" x14ac:dyDescent="0.2">
      <c r="A26" s="328"/>
      <c r="B26" s="312"/>
      <c r="C26" s="277"/>
      <c r="D26" s="391"/>
      <c r="E26" s="120"/>
      <c r="F26" s="390"/>
      <c r="G26" s="390"/>
      <c r="H26" s="390"/>
      <c r="I26" s="390"/>
      <c r="J26" s="390"/>
      <c r="K26" s="204"/>
      <c r="L26" s="31">
        <f>T26*0.2</f>
        <v>102.94545454545455</v>
      </c>
      <c r="M26" s="31">
        <f>T26*0.3</f>
        <v>154.41818181818181</v>
      </c>
      <c r="N26" s="31">
        <f>T26*0.2</f>
        <v>102.94545454545455</v>
      </c>
      <c r="O26" s="31" t="s">
        <v>26</v>
      </c>
      <c r="P26" s="31" t="s">
        <v>26</v>
      </c>
      <c r="Q26" s="47">
        <v>5.5</v>
      </c>
      <c r="R26" s="294"/>
      <c r="S26" s="30" t="s">
        <v>93</v>
      </c>
      <c r="T26" s="60">
        <f t="shared" si="4"/>
        <v>514.72727272727275</v>
      </c>
      <c r="U26" s="166">
        <v>2831</v>
      </c>
    </row>
    <row r="27" spans="1:21" ht="30" customHeight="1" x14ac:dyDescent="0.2">
      <c r="A27" s="387" t="s">
        <v>164</v>
      </c>
      <c r="B27" s="388"/>
      <c r="C27" s="388"/>
      <c r="D27" s="388"/>
      <c r="E27" s="388"/>
      <c r="F27" s="388"/>
      <c r="G27" s="388"/>
      <c r="H27" s="388"/>
      <c r="I27" s="388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388"/>
      <c r="U27" s="389"/>
    </row>
    <row r="28" spans="1:21" s="48" customFormat="1" ht="28.5" customHeight="1" x14ac:dyDescent="0.2">
      <c r="A28" s="329">
        <v>5</v>
      </c>
      <c r="B28" s="49" t="s">
        <v>126</v>
      </c>
      <c r="C28" s="333" t="s">
        <v>175</v>
      </c>
      <c r="D28" s="331" t="s">
        <v>123</v>
      </c>
      <c r="E28" s="82"/>
      <c r="F28" s="340" t="s">
        <v>26</v>
      </c>
      <c r="G28" s="340" t="s">
        <v>26</v>
      </c>
      <c r="H28" s="340" t="s">
        <v>26</v>
      </c>
      <c r="I28" s="340">
        <v>400</v>
      </c>
      <c r="J28" s="340">
        <v>1300</v>
      </c>
      <c r="K28" s="77"/>
      <c r="L28" s="398" t="s">
        <v>26</v>
      </c>
      <c r="M28" s="398" t="s">
        <v>26</v>
      </c>
      <c r="N28" s="398" t="s">
        <v>26</v>
      </c>
      <c r="O28" s="398">
        <f>T28*0.4</f>
        <v>339.27741935483874</v>
      </c>
      <c r="P28" s="398">
        <f>T28*1.3</f>
        <v>1102.6516129032259</v>
      </c>
      <c r="Q28" s="404">
        <v>15.5</v>
      </c>
      <c r="R28" s="340" t="s">
        <v>52</v>
      </c>
      <c r="S28" s="406" t="s">
        <v>122</v>
      </c>
      <c r="T28" s="400">
        <f t="shared" si="4"/>
        <v>848.19354838709683</v>
      </c>
      <c r="U28" s="402">
        <v>13147</v>
      </c>
    </row>
    <row r="29" spans="1:21" s="48" customFormat="1" ht="152.25" customHeight="1" x14ac:dyDescent="0.2">
      <c r="A29" s="330"/>
      <c r="B29" s="80" t="s">
        <v>229</v>
      </c>
      <c r="C29" s="334"/>
      <c r="D29" s="332"/>
      <c r="E29" s="82"/>
      <c r="F29" s="341"/>
      <c r="G29" s="341"/>
      <c r="H29" s="341"/>
      <c r="I29" s="341"/>
      <c r="J29" s="341"/>
      <c r="K29" s="78"/>
      <c r="L29" s="399"/>
      <c r="M29" s="399"/>
      <c r="N29" s="399"/>
      <c r="O29" s="399"/>
      <c r="P29" s="399"/>
      <c r="Q29" s="405"/>
      <c r="R29" s="341"/>
      <c r="S29" s="407"/>
      <c r="T29" s="401"/>
      <c r="U29" s="403"/>
    </row>
    <row r="30" spans="1:21" s="48" customFormat="1" ht="46.5" customHeight="1" x14ac:dyDescent="0.2">
      <c r="A30" s="250">
        <v>6</v>
      </c>
      <c r="B30" s="128" t="s">
        <v>152</v>
      </c>
      <c r="C30" s="316" t="s">
        <v>175</v>
      </c>
      <c r="D30" s="261" t="s">
        <v>123</v>
      </c>
      <c r="E30" s="116"/>
      <c r="F30" s="263">
        <v>100</v>
      </c>
      <c r="G30" s="264"/>
      <c r="H30" s="264"/>
      <c r="I30" s="264"/>
      <c r="J30" s="265"/>
      <c r="K30" s="114">
        <v>100</v>
      </c>
      <c r="L30" s="397">
        <f>T30*0.1</f>
        <v>68.766666666666666</v>
      </c>
      <c r="M30" s="397"/>
      <c r="N30" s="390" t="str">
        <f>CONCATENATE(ROUND(Q30*1000/K30,2))</f>
        <v>90</v>
      </c>
      <c r="O30" s="390"/>
      <c r="P30" s="390"/>
      <c r="Q30" s="28">
        <v>9</v>
      </c>
      <c r="R30" s="278" t="s">
        <v>64</v>
      </c>
      <c r="S30" s="61" t="s">
        <v>153</v>
      </c>
      <c r="T30" s="86">
        <f>U30/Q30</f>
        <v>687.66666666666663</v>
      </c>
      <c r="U30" s="164">
        <v>6189</v>
      </c>
    </row>
    <row r="31" spans="1:21" s="48" customFormat="1" ht="60" customHeight="1" x14ac:dyDescent="0.2">
      <c r="A31" s="328"/>
      <c r="B31" s="312" t="s">
        <v>134</v>
      </c>
      <c r="C31" s="317"/>
      <c r="D31" s="392"/>
      <c r="E31" s="116"/>
      <c r="F31" s="298"/>
      <c r="G31" s="299"/>
      <c r="H31" s="299"/>
      <c r="I31" s="299"/>
      <c r="J31" s="300"/>
      <c r="K31" s="114">
        <v>100</v>
      </c>
      <c r="L31" s="397">
        <f>T31*0.1</f>
        <v>73.75</v>
      </c>
      <c r="M31" s="397"/>
      <c r="N31" s="390" t="str">
        <f>CONCATENATE(ROUND(Q31*1000/K31,2))</f>
        <v>28</v>
      </c>
      <c r="O31" s="390"/>
      <c r="P31" s="390"/>
      <c r="Q31" s="28">
        <v>2.8</v>
      </c>
      <c r="R31" s="294"/>
      <c r="S31" s="61" t="s">
        <v>154</v>
      </c>
      <c r="T31" s="86">
        <f>U31/Q31</f>
        <v>737.5</v>
      </c>
      <c r="U31" s="179">
        <v>2065</v>
      </c>
    </row>
    <row r="32" spans="1:21" s="48" customFormat="1" ht="60" customHeight="1" x14ac:dyDescent="0.2">
      <c r="A32" s="328"/>
      <c r="B32" s="312"/>
      <c r="C32" s="317"/>
      <c r="D32" s="392"/>
      <c r="E32" s="116"/>
      <c r="F32" s="298"/>
      <c r="G32" s="299"/>
      <c r="H32" s="299"/>
      <c r="I32" s="299"/>
      <c r="J32" s="300"/>
      <c r="K32" s="114">
        <v>100</v>
      </c>
      <c r="L32" s="397">
        <f>T32*0.1</f>
        <v>90.62222222222222</v>
      </c>
      <c r="M32" s="397"/>
      <c r="N32" s="390" t="str">
        <f>CONCATENATE(ROUND(Q32*1000/K32,2))</f>
        <v>90</v>
      </c>
      <c r="O32" s="390"/>
      <c r="P32" s="390"/>
      <c r="Q32" s="28">
        <v>9</v>
      </c>
      <c r="R32" s="294"/>
      <c r="S32" s="61" t="s">
        <v>155</v>
      </c>
      <c r="T32" s="86">
        <f>U32/Q32</f>
        <v>906.22222222222217</v>
      </c>
      <c r="U32" s="179">
        <v>8156</v>
      </c>
    </row>
    <row r="33" spans="1:21" s="48" customFormat="1" ht="60" customHeight="1" x14ac:dyDescent="0.2">
      <c r="A33" s="251"/>
      <c r="B33" s="422"/>
      <c r="C33" s="410"/>
      <c r="D33" s="262"/>
      <c r="E33" s="116"/>
      <c r="F33" s="266"/>
      <c r="G33" s="267"/>
      <c r="H33" s="267"/>
      <c r="I33" s="267"/>
      <c r="J33" s="268"/>
      <c r="K33" s="114">
        <v>100</v>
      </c>
      <c r="L33" s="397">
        <f>T33*0.1</f>
        <v>91.142857142857153</v>
      </c>
      <c r="M33" s="397"/>
      <c r="N33" s="390" t="str">
        <f>CONCATENATE(ROUND(Q33*1000/K33,2))</f>
        <v>28</v>
      </c>
      <c r="O33" s="390"/>
      <c r="P33" s="390"/>
      <c r="Q33" s="28">
        <v>2.8</v>
      </c>
      <c r="R33" s="279"/>
      <c r="S33" s="61" t="s">
        <v>156</v>
      </c>
      <c r="T33" s="86">
        <f>U33/Q33</f>
        <v>911.42857142857144</v>
      </c>
      <c r="U33" s="179">
        <v>2552</v>
      </c>
    </row>
    <row r="34" spans="1:21" ht="30" customHeight="1" x14ac:dyDescent="0.2">
      <c r="A34" s="408" t="s">
        <v>163</v>
      </c>
      <c r="B34" s="409"/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</row>
    <row r="35" spans="1:21" ht="34.5" customHeight="1" x14ac:dyDescent="0.2">
      <c r="A35" s="318">
        <v>7</v>
      </c>
      <c r="B35" s="4" t="s">
        <v>31</v>
      </c>
      <c r="C35" s="316" t="s">
        <v>175</v>
      </c>
      <c r="D35" s="261" t="s">
        <v>32</v>
      </c>
      <c r="E35" s="229"/>
      <c r="F35" s="390" t="s">
        <v>26</v>
      </c>
      <c r="G35" s="231">
        <v>300</v>
      </c>
      <c r="H35" s="231">
        <v>200</v>
      </c>
      <c r="I35" s="390" t="s">
        <v>26</v>
      </c>
      <c r="J35" s="390" t="s">
        <v>26</v>
      </c>
      <c r="K35" s="226"/>
      <c r="L35" s="393" t="s">
        <v>26</v>
      </c>
      <c r="M35" s="232">
        <f>T35*0.3</f>
        <v>36.674999999999997</v>
      </c>
      <c r="N35" s="232">
        <f t="shared" si="5"/>
        <v>24.450000000000003</v>
      </c>
      <c r="O35" s="278" t="s">
        <v>26</v>
      </c>
      <c r="P35" s="278" t="s">
        <v>26</v>
      </c>
      <c r="Q35" s="28">
        <v>48</v>
      </c>
      <c r="R35" s="278" t="s">
        <v>15</v>
      </c>
      <c r="S35" s="231" t="s">
        <v>33</v>
      </c>
      <c r="T35" s="60">
        <f>U35/Q35</f>
        <v>122.25</v>
      </c>
      <c r="U35" s="166">
        <v>5868</v>
      </c>
    </row>
    <row r="36" spans="1:21" ht="44.25" customHeight="1" x14ac:dyDescent="0.2">
      <c r="A36" s="318"/>
      <c r="B36" s="312" t="s">
        <v>81</v>
      </c>
      <c r="C36" s="317"/>
      <c r="D36" s="320"/>
      <c r="E36" s="230"/>
      <c r="F36" s="390"/>
      <c r="G36" s="390" t="s">
        <v>227</v>
      </c>
      <c r="H36" s="278" t="s">
        <v>228</v>
      </c>
      <c r="I36" s="390"/>
      <c r="J36" s="390"/>
      <c r="K36" s="228"/>
      <c r="L36" s="394"/>
      <c r="M36" s="232">
        <f>T36*0.075</f>
        <v>29.796923076923076</v>
      </c>
      <c r="N36" s="232">
        <f>T36*0.05</f>
        <v>19.864615384615387</v>
      </c>
      <c r="O36" s="294"/>
      <c r="P36" s="294"/>
      <c r="Q36" s="28">
        <v>65</v>
      </c>
      <c r="R36" s="294"/>
      <c r="S36" s="231" t="s">
        <v>35</v>
      </c>
      <c r="T36" s="60">
        <f>U36/Q36</f>
        <v>397.2923076923077</v>
      </c>
      <c r="U36" s="166">
        <v>25824</v>
      </c>
    </row>
    <row r="37" spans="1:21" ht="44.25" customHeight="1" x14ac:dyDescent="0.2">
      <c r="A37" s="318"/>
      <c r="B37" s="312"/>
      <c r="C37" s="317"/>
      <c r="D37" s="320"/>
      <c r="E37" s="230"/>
      <c r="F37" s="278"/>
      <c r="G37" s="278"/>
      <c r="H37" s="294"/>
      <c r="I37" s="278"/>
      <c r="J37" s="278"/>
      <c r="K37" s="228"/>
      <c r="L37" s="394"/>
      <c r="M37" s="238">
        <f>T37*0.075</f>
        <v>31.91363636363636</v>
      </c>
      <c r="N37" s="238">
        <f>T37*0.05</f>
        <v>21.275757575757577</v>
      </c>
      <c r="O37" s="294"/>
      <c r="P37" s="294"/>
      <c r="Q37" s="233">
        <v>33</v>
      </c>
      <c r="R37" s="294"/>
      <c r="S37" s="226" t="s">
        <v>208</v>
      </c>
      <c r="T37" s="234">
        <f>U37/Q37</f>
        <v>425.5151515151515</v>
      </c>
      <c r="U37" s="166">
        <v>14042</v>
      </c>
    </row>
    <row r="38" spans="1:21" ht="44.25" customHeight="1" x14ac:dyDescent="0.2">
      <c r="A38" s="329">
        <v>8</v>
      </c>
      <c r="B38" s="63" t="s">
        <v>238</v>
      </c>
      <c r="C38" s="395" t="s">
        <v>175</v>
      </c>
      <c r="D38" s="396" t="s">
        <v>32</v>
      </c>
      <c r="E38" s="182"/>
      <c r="F38" s="303" t="s">
        <v>26</v>
      </c>
      <c r="G38" s="303">
        <v>300</v>
      </c>
      <c r="H38" s="303">
        <v>200</v>
      </c>
      <c r="I38" s="303" t="s">
        <v>26</v>
      </c>
      <c r="J38" s="303" t="s">
        <v>26</v>
      </c>
      <c r="K38" s="227"/>
      <c r="L38" s="306" t="s">
        <v>26</v>
      </c>
      <c r="M38" s="306">
        <f>T38*0.3</f>
        <v>42.05</v>
      </c>
      <c r="N38" s="306">
        <f>T38*0.2</f>
        <v>28.033333333333331</v>
      </c>
      <c r="O38" s="303" t="s">
        <v>26</v>
      </c>
      <c r="P38" s="303" t="s">
        <v>26</v>
      </c>
      <c r="Q38" s="305">
        <v>48</v>
      </c>
      <c r="R38" s="303" t="s">
        <v>15</v>
      </c>
      <c r="S38" s="303" t="s">
        <v>33</v>
      </c>
      <c r="T38" s="304">
        <f>U38/Q38</f>
        <v>140.16666666666666</v>
      </c>
      <c r="U38" s="291">
        <v>6728</v>
      </c>
    </row>
    <row r="39" spans="1:21" ht="84.75" customHeight="1" x14ac:dyDescent="0.2">
      <c r="A39" s="330"/>
      <c r="B39" s="237" t="s">
        <v>239</v>
      </c>
      <c r="C39" s="395"/>
      <c r="D39" s="396"/>
      <c r="E39" s="182"/>
      <c r="F39" s="303"/>
      <c r="G39" s="303"/>
      <c r="H39" s="303"/>
      <c r="I39" s="303"/>
      <c r="J39" s="303"/>
      <c r="K39" s="227"/>
      <c r="L39" s="306"/>
      <c r="M39" s="306"/>
      <c r="N39" s="306"/>
      <c r="O39" s="303"/>
      <c r="P39" s="303"/>
      <c r="Q39" s="305"/>
      <c r="R39" s="303"/>
      <c r="S39" s="303"/>
      <c r="T39" s="304"/>
      <c r="U39" s="292"/>
    </row>
    <row r="40" spans="1:21" ht="26.25" customHeight="1" x14ac:dyDescent="0.2">
      <c r="A40" s="250">
        <v>9</v>
      </c>
      <c r="B40" s="4" t="s">
        <v>95</v>
      </c>
      <c r="C40" s="316" t="s">
        <v>175</v>
      </c>
      <c r="D40" s="261" t="s">
        <v>107</v>
      </c>
      <c r="E40" s="129"/>
      <c r="F40" s="278" t="s">
        <v>26</v>
      </c>
      <c r="G40" s="278">
        <v>100</v>
      </c>
      <c r="H40" s="278">
        <v>50</v>
      </c>
      <c r="I40" s="278" t="s">
        <v>26</v>
      </c>
      <c r="J40" s="278" t="s">
        <v>26</v>
      </c>
      <c r="K40" s="112"/>
      <c r="L40" s="278" t="s">
        <v>26</v>
      </c>
      <c r="M40" s="390">
        <f>T40*0.1</f>
        <v>12.18</v>
      </c>
      <c r="N40" s="390">
        <f>T40*0.05</f>
        <v>6.09</v>
      </c>
      <c r="O40" s="278" t="s">
        <v>26</v>
      </c>
      <c r="P40" s="278" t="s">
        <v>26</v>
      </c>
      <c r="Q40" s="28">
        <v>25</v>
      </c>
      <c r="R40" s="278" t="s">
        <v>29</v>
      </c>
      <c r="S40" s="275" t="s">
        <v>30</v>
      </c>
      <c r="T40" s="348">
        <f>U40/Q40</f>
        <v>121.8</v>
      </c>
      <c r="U40" s="323">
        <v>3045</v>
      </c>
    </row>
    <row r="41" spans="1:21" ht="53.25" customHeight="1" x14ac:dyDescent="0.2">
      <c r="A41" s="328"/>
      <c r="B41" s="118" t="s">
        <v>200</v>
      </c>
      <c r="C41" s="317"/>
      <c r="D41" s="392"/>
      <c r="E41" s="130"/>
      <c r="F41" s="294"/>
      <c r="G41" s="294"/>
      <c r="H41" s="294"/>
      <c r="I41" s="294"/>
      <c r="J41" s="294"/>
      <c r="K41" s="113"/>
      <c r="L41" s="294"/>
      <c r="M41" s="390"/>
      <c r="N41" s="390"/>
      <c r="O41" s="294"/>
      <c r="P41" s="294"/>
      <c r="Q41" s="28"/>
      <c r="R41" s="294"/>
      <c r="S41" s="414"/>
      <c r="T41" s="349"/>
      <c r="U41" s="324"/>
    </row>
    <row r="42" spans="1:21" ht="42.75" customHeight="1" x14ac:dyDescent="0.2">
      <c r="A42" s="329">
        <v>10</v>
      </c>
      <c r="B42" s="63" t="s">
        <v>110</v>
      </c>
      <c r="C42" s="333" t="s">
        <v>175</v>
      </c>
      <c r="D42" s="331" t="s">
        <v>98</v>
      </c>
      <c r="E42" s="123"/>
      <c r="F42" s="340" t="s">
        <v>84</v>
      </c>
      <c r="G42" s="340">
        <v>600</v>
      </c>
      <c r="H42" s="340">
        <v>300</v>
      </c>
      <c r="I42" s="340" t="s">
        <v>84</v>
      </c>
      <c r="J42" s="340" t="s">
        <v>84</v>
      </c>
      <c r="K42" s="109"/>
      <c r="L42" s="340" t="s">
        <v>84</v>
      </c>
      <c r="M42" s="107">
        <f>T42*0.6</f>
        <v>59.890909090909084</v>
      </c>
      <c r="N42" s="108">
        <f>T42*0.3</f>
        <v>29.945454545454542</v>
      </c>
      <c r="O42" s="340" t="s">
        <v>84</v>
      </c>
      <c r="P42" s="340" t="s">
        <v>84</v>
      </c>
      <c r="Q42" s="47">
        <v>11</v>
      </c>
      <c r="R42" s="340" t="s">
        <v>94</v>
      </c>
      <c r="S42" s="122" t="s">
        <v>21</v>
      </c>
      <c r="T42" s="131">
        <f>U42/Q42</f>
        <v>99.818181818181813</v>
      </c>
      <c r="U42" s="83">
        <v>1098</v>
      </c>
    </row>
    <row r="43" spans="1:21" ht="69" customHeight="1" x14ac:dyDescent="0.2">
      <c r="A43" s="335"/>
      <c r="B43" s="97" t="s">
        <v>103</v>
      </c>
      <c r="C43" s="336"/>
      <c r="D43" s="413"/>
      <c r="E43" s="123"/>
      <c r="F43" s="411"/>
      <c r="G43" s="411"/>
      <c r="H43" s="411"/>
      <c r="I43" s="411"/>
      <c r="J43" s="411"/>
      <c r="K43" s="110"/>
      <c r="L43" s="411"/>
      <c r="M43" s="126">
        <f>T43*0.6</f>
        <v>63.709090909090911</v>
      </c>
      <c r="N43" s="109">
        <f>T43*0.3</f>
        <v>31.854545454545455</v>
      </c>
      <c r="O43" s="411"/>
      <c r="P43" s="411"/>
      <c r="Q43" s="125">
        <v>5.5</v>
      </c>
      <c r="R43" s="411"/>
      <c r="S43" s="122" t="s">
        <v>93</v>
      </c>
      <c r="T43" s="131">
        <f>U43/Q43</f>
        <v>106.18181818181819</v>
      </c>
      <c r="U43" s="83">
        <v>584</v>
      </c>
    </row>
    <row r="44" spans="1:21" ht="30" customHeight="1" x14ac:dyDescent="0.2">
      <c r="A44" s="412" t="s">
        <v>165</v>
      </c>
      <c r="B44" s="412"/>
      <c r="C44" s="412"/>
      <c r="D44" s="412"/>
      <c r="E44" s="412"/>
      <c r="F44" s="412"/>
      <c r="G44" s="412"/>
      <c r="H44" s="412"/>
      <c r="I44" s="412"/>
      <c r="J44" s="412"/>
      <c r="K44" s="412"/>
      <c r="L44" s="412"/>
      <c r="M44" s="412"/>
      <c r="N44" s="412"/>
      <c r="O44" s="412"/>
      <c r="P44" s="412"/>
      <c r="Q44" s="412"/>
      <c r="R44" s="412"/>
      <c r="S44" s="412"/>
      <c r="T44" s="412"/>
      <c r="U44" s="412"/>
    </row>
    <row r="45" spans="1:21" ht="26.25" customHeight="1" x14ac:dyDescent="0.2">
      <c r="A45" s="318">
        <v>11</v>
      </c>
      <c r="B45" s="4" t="s">
        <v>36</v>
      </c>
      <c r="C45" s="316" t="s">
        <v>175</v>
      </c>
      <c r="D45" s="319" t="s">
        <v>37</v>
      </c>
      <c r="E45" s="44"/>
      <c r="F45" s="263" t="s">
        <v>38</v>
      </c>
      <c r="G45" s="264"/>
      <c r="H45" s="264"/>
      <c r="I45" s="264"/>
      <c r="J45" s="265"/>
      <c r="K45" s="119"/>
      <c r="L45" s="286" t="str">
        <f>CONCATENATE(ROUND(T45*0.1,2),"-",ROUND(T45*0.23,2))</f>
        <v>23,13-53,19</v>
      </c>
      <c r="M45" s="287"/>
      <c r="N45" s="287"/>
      <c r="O45" s="287"/>
      <c r="P45" s="288"/>
      <c r="Q45" s="28">
        <v>48</v>
      </c>
      <c r="R45" s="278" t="s">
        <v>15</v>
      </c>
      <c r="S45" s="28" t="s">
        <v>243</v>
      </c>
      <c r="T45" s="60">
        <f t="shared" ref="T45:T52" si="6">U45/Q45</f>
        <v>231.27083333333334</v>
      </c>
      <c r="U45" s="166">
        <v>11101</v>
      </c>
    </row>
    <row r="46" spans="1:21" ht="57" customHeight="1" x14ac:dyDescent="0.2">
      <c r="A46" s="318"/>
      <c r="B46" s="152" t="s">
        <v>82</v>
      </c>
      <c r="C46" s="317"/>
      <c r="D46" s="320"/>
      <c r="E46" s="46"/>
      <c r="F46" s="298"/>
      <c r="G46" s="299"/>
      <c r="H46" s="299"/>
      <c r="I46" s="299"/>
      <c r="J46" s="300"/>
      <c r="K46" s="121"/>
      <c r="L46" s="286" t="str">
        <f>CONCATENATE(ROUND(T46*0.1,2),"-",ROUND(T46*0.23,2))</f>
        <v>24,71-56,83</v>
      </c>
      <c r="M46" s="287"/>
      <c r="N46" s="287"/>
      <c r="O46" s="287"/>
      <c r="P46" s="288"/>
      <c r="Q46" s="28">
        <v>23</v>
      </c>
      <c r="R46" s="294"/>
      <c r="S46" s="28" t="s">
        <v>244</v>
      </c>
      <c r="T46" s="60">
        <f t="shared" si="6"/>
        <v>247.08695652173913</v>
      </c>
      <c r="U46" s="166">
        <v>5683</v>
      </c>
    </row>
    <row r="47" spans="1:21" ht="30.75" customHeight="1" x14ac:dyDescent="0.2">
      <c r="A47" s="430">
        <v>12</v>
      </c>
      <c r="B47" s="63" t="s">
        <v>39</v>
      </c>
      <c r="C47" s="333" t="s">
        <v>175</v>
      </c>
      <c r="D47" s="431" t="s">
        <v>37</v>
      </c>
      <c r="E47" s="58"/>
      <c r="F47" s="252" t="s">
        <v>40</v>
      </c>
      <c r="G47" s="253"/>
      <c r="H47" s="253"/>
      <c r="I47" s="253"/>
      <c r="J47" s="254"/>
      <c r="K47" s="105"/>
      <c r="L47" s="301" t="str">
        <f t="shared" ref="L47:L50" si="7">CONCATENATE(ROUND(T47*0.15,2),"-",ROUND(T47*0.35,2))</f>
        <v>29,87-69,7</v>
      </c>
      <c r="M47" s="310"/>
      <c r="N47" s="310"/>
      <c r="O47" s="310"/>
      <c r="P47" s="302"/>
      <c r="Q47" s="47">
        <v>48</v>
      </c>
      <c r="R47" s="340" t="s">
        <v>15</v>
      </c>
      <c r="S47" s="47" t="s">
        <v>243</v>
      </c>
      <c r="T47" s="64">
        <f t="shared" si="6"/>
        <v>199.14583333333334</v>
      </c>
      <c r="U47" s="166">
        <v>9559</v>
      </c>
    </row>
    <row r="48" spans="1:21" ht="87" customHeight="1" x14ac:dyDescent="0.2">
      <c r="A48" s="430"/>
      <c r="B48" s="153" t="s">
        <v>83</v>
      </c>
      <c r="C48" s="336"/>
      <c r="D48" s="413"/>
      <c r="E48" s="65"/>
      <c r="F48" s="255"/>
      <c r="G48" s="256"/>
      <c r="H48" s="256"/>
      <c r="I48" s="256"/>
      <c r="J48" s="257"/>
      <c r="K48" s="106"/>
      <c r="L48" s="301" t="str">
        <f t="shared" si="7"/>
        <v>31,77-74,12</v>
      </c>
      <c r="M48" s="310"/>
      <c r="N48" s="310"/>
      <c r="O48" s="310"/>
      <c r="P48" s="302"/>
      <c r="Q48" s="47">
        <v>23</v>
      </c>
      <c r="R48" s="341"/>
      <c r="S48" s="47" t="s">
        <v>244</v>
      </c>
      <c r="T48" s="64">
        <f t="shared" si="6"/>
        <v>211.78260869565219</v>
      </c>
      <c r="U48" s="166">
        <v>4871</v>
      </c>
    </row>
    <row r="49" spans="1:21" ht="26.25" customHeight="1" x14ac:dyDescent="0.2">
      <c r="A49" s="250">
        <v>13</v>
      </c>
      <c r="B49" s="4" t="s">
        <v>41</v>
      </c>
      <c r="C49" s="316" t="s">
        <v>175</v>
      </c>
      <c r="D49" s="319" t="s">
        <v>37</v>
      </c>
      <c r="E49" s="46"/>
      <c r="F49" s="263" t="s">
        <v>40</v>
      </c>
      <c r="G49" s="264"/>
      <c r="H49" s="264"/>
      <c r="I49" s="264"/>
      <c r="J49" s="265"/>
      <c r="K49" s="119"/>
      <c r="L49" s="286" t="str">
        <f t="shared" si="7"/>
        <v>29,4-68,59</v>
      </c>
      <c r="M49" s="287"/>
      <c r="N49" s="287"/>
      <c r="O49" s="287"/>
      <c r="P49" s="288"/>
      <c r="Q49" s="28">
        <v>48</v>
      </c>
      <c r="R49" s="278" t="s">
        <v>15</v>
      </c>
      <c r="S49" s="28" t="s">
        <v>243</v>
      </c>
      <c r="T49" s="60">
        <f t="shared" si="6"/>
        <v>195.97916666666666</v>
      </c>
      <c r="U49" s="166">
        <v>9407</v>
      </c>
    </row>
    <row r="50" spans="1:21" ht="49.5" customHeight="1" x14ac:dyDescent="0.2">
      <c r="A50" s="328"/>
      <c r="B50" s="152" t="s">
        <v>43</v>
      </c>
      <c r="C50" s="317"/>
      <c r="D50" s="320"/>
      <c r="E50" s="44"/>
      <c r="F50" s="298"/>
      <c r="G50" s="299"/>
      <c r="H50" s="299"/>
      <c r="I50" s="299"/>
      <c r="J50" s="300"/>
      <c r="K50" s="121"/>
      <c r="L50" s="286" t="str">
        <f t="shared" si="7"/>
        <v>31,39-73,24</v>
      </c>
      <c r="M50" s="287"/>
      <c r="N50" s="287"/>
      <c r="O50" s="287"/>
      <c r="P50" s="288"/>
      <c r="Q50" s="28">
        <v>23</v>
      </c>
      <c r="R50" s="279"/>
      <c r="S50" s="28" t="s">
        <v>244</v>
      </c>
      <c r="T50" s="60">
        <f t="shared" si="6"/>
        <v>209.2608695652174</v>
      </c>
      <c r="U50" s="166">
        <v>4813</v>
      </c>
    </row>
    <row r="51" spans="1:21" ht="24" customHeight="1" x14ac:dyDescent="0.2">
      <c r="A51" s="430">
        <v>14</v>
      </c>
      <c r="B51" s="63" t="s">
        <v>46</v>
      </c>
      <c r="C51" s="333" t="s">
        <v>175</v>
      </c>
      <c r="D51" s="431" t="s">
        <v>37</v>
      </c>
      <c r="E51" s="58"/>
      <c r="F51" s="252" t="s">
        <v>136</v>
      </c>
      <c r="G51" s="253"/>
      <c r="H51" s="253"/>
      <c r="I51" s="253"/>
      <c r="J51" s="254"/>
      <c r="K51" s="105"/>
      <c r="L51" s="301" t="str">
        <f>CONCATENATE(ROUND(T51*1,2),"-",ROUND(T51*3,2))</f>
        <v>198,38-595,13</v>
      </c>
      <c r="M51" s="310"/>
      <c r="N51" s="310"/>
      <c r="O51" s="310"/>
      <c r="P51" s="302"/>
      <c r="Q51" s="47">
        <v>48</v>
      </c>
      <c r="R51" s="340" t="s">
        <v>15</v>
      </c>
      <c r="S51" s="47" t="s">
        <v>243</v>
      </c>
      <c r="T51" s="64">
        <f t="shared" si="6"/>
        <v>198.375</v>
      </c>
      <c r="U51" s="166">
        <v>9522</v>
      </c>
    </row>
    <row r="52" spans="1:21" ht="40.5" customHeight="1" x14ac:dyDescent="0.2">
      <c r="A52" s="430"/>
      <c r="B52" s="153" t="s">
        <v>47</v>
      </c>
      <c r="C52" s="336"/>
      <c r="D52" s="413"/>
      <c r="E52" s="65"/>
      <c r="F52" s="255"/>
      <c r="G52" s="256"/>
      <c r="H52" s="256"/>
      <c r="I52" s="256"/>
      <c r="J52" s="257"/>
      <c r="K52" s="106"/>
      <c r="L52" s="301" t="str">
        <f>CONCATENATE(ROUND(T52*1,2),"-",ROUND(T52*3,2))</f>
        <v>211,78-635,35</v>
      </c>
      <c r="M52" s="310"/>
      <c r="N52" s="310"/>
      <c r="O52" s="310"/>
      <c r="P52" s="302"/>
      <c r="Q52" s="47">
        <v>23</v>
      </c>
      <c r="R52" s="341"/>
      <c r="S52" s="47" t="s">
        <v>244</v>
      </c>
      <c r="T52" s="64">
        <f t="shared" si="6"/>
        <v>211.78260869565219</v>
      </c>
      <c r="U52" s="166">
        <v>4871</v>
      </c>
    </row>
    <row r="53" spans="1:21" ht="30" customHeight="1" x14ac:dyDescent="0.2">
      <c r="A53" s="311" t="s">
        <v>49</v>
      </c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</row>
    <row r="54" spans="1:21" ht="59.25" customHeight="1" x14ac:dyDescent="0.2">
      <c r="A54" s="36" t="s">
        <v>0</v>
      </c>
      <c r="B54" s="37" t="s">
        <v>1</v>
      </c>
      <c r="C54" s="37" t="s">
        <v>174</v>
      </c>
      <c r="D54" s="33" t="s">
        <v>2</v>
      </c>
      <c r="E54" s="33"/>
      <c r="F54" s="295" t="s">
        <v>177</v>
      </c>
      <c r="G54" s="296"/>
      <c r="H54" s="296"/>
      <c r="I54" s="296"/>
      <c r="J54" s="297"/>
      <c r="K54" s="56"/>
      <c r="L54" s="295" t="s">
        <v>50</v>
      </c>
      <c r="M54" s="296"/>
      <c r="N54" s="296"/>
      <c r="O54" s="296"/>
      <c r="P54" s="297"/>
      <c r="Q54" s="53"/>
      <c r="R54" s="33" t="s">
        <v>5</v>
      </c>
      <c r="S54" s="33" t="s">
        <v>6</v>
      </c>
      <c r="T54" s="37" t="s">
        <v>176</v>
      </c>
      <c r="U54" s="37" t="s">
        <v>135</v>
      </c>
    </row>
    <row r="55" spans="1:21" ht="30.75" customHeight="1" x14ac:dyDescent="0.2">
      <c r="A55" s="318">
        <v>15</v>
      </c>
      <c r="B55" s="4" t="s">
        <v>219</v>
      </c>
      <c r="C55" s="316" t="s">
        <v>175</v>
      </c>
      <c r="D55" s="319" t="s">
        <v>54</v>
      </c>
      <c r="E55" s="79">
        <v>80</v>
      </c>
      <c r="F55" s="263" t="s">
        <v>178</v>
      </c>
      <c r="G55" s="264"/>
      <c r="H55" s="264"/>
      <c r="I55" s="264"/>
      <c r="J55" s="265"/>
      <c r="K55" s="73"/>
      <c r="L55" s="313">
        <f t="shared" ref="L55:L58" si="8">T55*0.08</f>
        <v>18.964000000000002</v>
      </c>
      <c r="M55" s="314"/>
      <c r="N55" s="314"/>
      <c r="O55" s="314"/>
      <c r="P55" s="315"/>
      <c r="Q55" s="47">
        <v>40</v>
      </c>
      <c r="R55" s="278" t="s">
        <v>15</v>
      </c>
      <c r="S55" s="28" t="s">
        <v>48</v>
      </c>
      <c r="T55" s="60">
        <f t="shared" ref="T55:T61" si="9">U55/Q55</f>
        <v>237.05</v>
      </c>
      <c r="U55" s="166">
        <v>9482</v>
      </c>
    </row>
    <row r="56" spans="1:21" ht="51" customHeight="1" x14ac:dyDescent="0.2">
      <c r="A56" s="318"/>
      <c r="B56" s="312" t="s">
        <v>220</v>
      </c>
      <c r="C56" s="317"/>
      <c r="D56" s="320"/>
      <c r="E56" s="72">
        <v>80</v>
      </c>
      <c r="F56" s="298"/>
      <c r="G56" s="299"/>
      <c r="H56" s="299"/>
      <c r="I56" s="299"/>
      <c r="J56" s="300"/>
      <c r="K56" s="81"/>
      <c r="L56" s="313">
        <f t="shared" si="8"/>
        <v>22.956</v>
      </c>
      <c r="M56" s="314"/>
      <c r="N56" s="314"/>
      <c r="O56" s="314"/>
      <c r="P56" s="315"/>
      <c r="Q56" s="47">
        <v>20</v>
      </c>
      <c r="R56" s="279"/>
      <c r="S56" s="30" t="s">
        <v>55</v>
      </c>
      <c r="T56" s="60">
        <f t="shared" si="9"/>
        <v>286.95</v>
      </c>
      <c r="U56" s="166">
        <v>5739</v>
      </c>
    </row>
    <row r="57" spans="1:21" ht="51" customHeight="1" x14ac:dyDescent="0.2">
      <c r="A57" s="318"/>
      <c r="B57" s="312"/>
      <c r="C57" s="317"/>
      <c r="D57" s="320"/>
      <c r="E57" s="72"/>
      <c r="F57" s="298"/>
      <c r="G57" s="299"/>
      <c r="H57" s="299"/>
      <c r="I57" s="299"/>
      <c r="J57" s="300"/>
      <c r="K57" s="81"/>
      <c r="L57" s="313">
        <f t="shared" si="8"/>
        <v>26.184000000000001</v>
      </c>
      <c r="M57" s="314"/>
      <c r="N57" s="314"/>
      <c r="O57" s="314"/>
      <c r="P57" s="315"/>
      <c r="Q57" s="47">
        <v>10</v>
      </c>
      <c r="R57" s="278" t="s">
        <v>94</v>
      </c>
      <c r="S57" s="30" t="s">
        <v>77</v>
      </c>
      <c r="T57" s="60">
        <f t="shared" si="9"/>
        <v>327.3</v>
      </c>
      <c r="U57" s="166">
        <v>3273</v>
      </c>
    </row>
    <row r="58" spans="1:21" ht="62.25" customHeight="1" x14ac:dyDescent="0.2">
      <c r="A58" s="318"/>
      <c r="B58" s="312"/>
      <c r="C58" s="317"/>
      <c r="D58" s="320"/>
      <c r="E58" s="72"/>
      <c r="F58" s="298"/>
      <c r="G58" s="299"/>
      <c r="H58" s="299"/>
      <c r="I58" s="299"/>
      <c r="J58" s="300"/>
      <c r="K58" s="81"/>
      <c r="L58" s="313">
        <f t="shared" si="8"/>
        <v>28.048000000000002</v>
      </c>
      <c r="M58" s="314"/>
      <c r="N58" s="314"/>
      <c r="O58" s="314"/>
      <c r="P58" s="315"/>
      <c r="Q58" s="47">
        <v>5</v>
      </c>
      <c r="R58" s="294"/>
      <c r="S58" s="38" t="s">
        <v>221</v>
      </c>
      <c r="T58" s="60">
        <f t="shared" si="9"/>
        <v>350.6</v>
      </c>
      <c r="U58" s="166">
        <v>1753</v>
      </c>
    </row>
    <row r="59" spans="1:21" ht="33.75" customHeight="1" x14ac:dyDescent="0.2">
      <c r="A59" s="329">
        <v>16</v>
      </c>
      <c r="B59" s="63" t="s">
        <v>105</v>
      </c>
      <c r="C59" s="333" t="s">
        <v>175</v>
      </c>
      <c r="D59" s="331" t="s">
        <v>106</v>
      </c>
      <c r="E59" s="182">
        <v>120</v>
      </c>
      <c r="F59" s="252" t="s">
        <v>179</v>
      </c>
      <c r="G59" s="253"/>
      <c r="H59" s="253"/>
      <c r="I59" s="253"/>
      <c r="J59" s="254"/>
      <c r="K59" s="185"/>
      <c r="L59" s="342">
        <f>T59*0.16</f>
        <v>34.154418604651163</v>
      </c>
      <c r="M59" s="343"/>
      <c r="N59" s="343"/>
      <c r="O59" s="343"/>
      <c r="P59" s="344"/>
      <c r="Q59" s="47">
        <v>43</v>
      </c>
      <c r="R59" s="340" t="s">
        <v>15</v>
      </c>
      <c r="S59" s="404" t="s">
        <v>42</v>
      </c>
      <c r="T59" s="400">
        <f t="shared" si="9"/>
        <v>213.46511627906978</v>
      </c>
      <c r="U59" s="291">
        <v>9179</v>
      </c>
    </row>
    <row r="60" spans="1:21" ht="60" customHeight="1" x14ac:dyDescent="0.2">
      <c r="A60" s="330"/>
      <c r="B60" s="69" t="s">
        <v>132</v>
      </c>
      <c r="C60" s="334"/>
      <c r="D60" s="332"/>
      <c r="E60" s="182"/>
      <c r="F60" s="258"/>
      <c r="G60" s="259"/>
      <c r="H60" s="259"/>
      <c r="I60" s="259"/>
      <c r="J60" s="260"/>
      <c r="K60" s="191"/>
      <c r="L60" s="345"/>
      <c r="M60" s="346"/>
      <c r="N60" s="346"/>
      <c r="O60" s="346"/>
      <c r="P60" s="347"/>
      <c r="Q60" s="194"/>
      <c r="R60" s="341"/>
      <c r="S60" s="405"/>
      <c r="T60" s="401"/>
      <c r="U60" s="292"/>
    </row>
    <row r="61" spans="1:21" ht="27" customHeight="1" x14ac:dyDescent="0.2">
      <c r="A61" s="250">
        <v>17</v>
      </c>
      <c r="B61" s="4" t="s">
        <v>223</v>
      </c>
      <c r="C61" s="316" t="s">
        <v>175</v>
      </c>
      <c r="D61" s="319" t="s">
        <v>51</v>
      </c>
      <c r="E61" s="120">
        <v>120</v>
      </c>
      <c r="F61" s="263" t="s">
        <v>180</v>
      </c>
      <c r="G61" s="264"/>
      <c r="H61" s="264"/>
      <c r="I61" s="264"/>
      <c r="J61" s="265"/>
      <c r="K61" s="180"/>
      <c r="L61" s="350">
        <f>T61*0.12</f>
        <v>17.623255813953488</v>
      </c>
      <c r="M61" s="351"/>
      <c r="N61" s="351"/>
      <c r="O61" s="351"/>
      <c r="P61" s="352"/>
      <c r="Q61" s="28">
        <v>43</v>
      </c>
      <c r="R61" s="278" t="s">
        <v>15</v>
      </c>
      <c r="S61" s="275" t="s">
        <v>42</v>
      </c>
      <c r="T61" s="348">
        <f t="shared" si="9"/>
        <v>146.86046511627907</v>
      </c>
      <c r="U61" s="291">
        <v>6315</v>
      </c>
    </row>
    <row r="62" spans="1:21" ht="52.5" customHeight="1" x14ac:dyDescent="0.2">
      <c r="A62" s="328"/>
      <c r="B62" s="312" t="s">
        <v>222</v>
      </c>
      <c r="C62" s="317"/>
      <c r="D62" s="320"/>
      <c r="E62" s="120"/>
      <c r="F62" s="298"/>
      <c r="G62" s="299"/>
      <c r="H62" s="299"/>
      <c r="I62" s="299"/>
      <c r="J62" s="300"/>
      <c r="K62" s="181"/>
      <c r="L62" s="415"/>
      <c r="M62" s="416"/>
      <c r="N62" s="416"/>
      <c r="O62" s="416"/>
      <c r="P62" s="417"/>
      <c r="Q62" s="188"/>
      <c r="R62" s="294"/>
      <c r="S62" s="276"/>
      <c r="T62" s="349"/>
      <c r="U62" s="292"/>
    </row>
    <row r="63" spans="1:21" ht="36" customHeight="1" x14ac:dyDescent="0.2">
      <c r="A63" s="328"/>
      <c r="B63" s="312"/>
      <c r="C63" s="317"/>
      <c r="D63" s="320"/>
      <c r="E63" s="187">
        <v>120</v>
      </c>
      <c r="F63" s="298"/>
      <c r="G63" s="299"/>
      <c r="H63" s="299"/>
      <c r="I63" s="299"/>
      <c r="J63" s="300"/>
      <c r="K63" s="180"/>
      <c r="L63" s="313">
        <f t="shared" ref="L63:L67" si="10">T63*0.12</f>
        <v>21.319999999999997</v>
      </c>
      <c r="M63" s="314"/>
      <c r="N63" s="314"/>
      <c r="O63" s="314"/>
      <c r="P63" s="315"/>
      <c r="Q63" s="188">
        <v>21</v>
      </c>
      <c r="R63" s="279"/>
      <c r="S63" s="30" t="s">
        <v>44</v>
      </c>
      <c r="T63" s="29">
        <f t="shared" ref="T63:T80" si="11">U63/Q63</f>
        <v>177.66666666666666</v>
      </c>
      <c r="U63" s="166">
        <v>3731</v>
      </c>
    </row>
    <row r="64" spans="1:21" ht="30.75" customHeight="1" x14ac:dyDescent="0.2">
      <c r="A64" s="328"/>
      <c r="B64" s="312"/>
      <c r="C64" s="317"/>
      <c r="D64" s="320"/>
      <c r="E64" s="187"/>
      <c r="F64" s="298"/>
      <c r="G64" s="299"/>
      <c r="H64" s="299"/>
      <c r="I64" s="299"/>
      <c r="J64" s="300"/>
      <c r="K64" s="183"/>
      <c r="L64" s="350">
        <f t="shared" si="10"/>
        <v>25.248000000000001</v>
      </c>
      <c r="M64" s="351"/>
      <c r="N64" s="351"/>
      <c r="O64" s="351"/>
      <c r="P64" s="352"/>
      <c r="Q64" s="28">
        <v>10</v>
      </c>
      <c r="R64" s="278" t="s">
        <v>94</v>
      </c>
      <c r="S64" s="39" t="s">
        <v>77</v>
      </c>
      <c r="T64" s="29">
        <f t="shared" si="11"/>
        <v>210.4</v>
      </c>
      <c r="U64" s="166">
        <v>2104</v>
      </c>
    </row>
    <row r="65" spans="1:21" ht="30.75" customHeight="1" x14ac:dyDescent="0.2">
      <c r="A65" s="328"/>
      <c r="B65" s="312"/>
      <c r="C65" s="317"/>
      <c r="D65" s="320"/>
      <c r="E65" s="187"/>
      <c r="F65" s="298"/>
      <c r="G65" s="299"/>
      <c r="H65" s="299"/>
      <c r="I65" s="299"/>
      <c r="J65" s="300"/>
      <c r="K65" s="183"/>
      <c r="L65" s="415">
        <f t="shared" si="10"/>
        <v>27.071999999999999</v>
      </c>
      <c r="M65" s="416"/>
      <c r="N65" s="416"/>
      <c r="O65" s="416"/>
      <c r="P65" s="417"/>
      <c r="Q65" s="189">
        <v>5</v>
      </c>
      <c r="R65" s="294"/>
      <c r="S65" s="38" t="s">
        <v>221</v>
      </c>
      <c r="T65" s="29">
        <f t="shared" si="11"/>
        <v>225.6</v>
      </c>
      <c r="U65" s="166">
        <v>1128</v>
      </c>
    </row>
    <row r="66" spans="1:21" ht="33" customHeight="1" x14ac:dyDescent="0.2">
      <c r="A66" s="329">
        <v>18</v>
      </c>
      <c r="B66" s="63" t="s">
        <v>112</v>
      </c>
      <c r="C66" s="333" t="s">
        <v>175</v>
      </c>
      <c r="D66" s="331" t="s">
        <v>97</v>
      </c>
      <c r="E66" s="184"/>
      <c r="F66" s="252" t="s">
        <v>180</v>
      </c>
      <c r="G66" s="253"/>
      <c r="H66" s="253"/>
      <c r="I66" s="253"/>
      <c r="J66" s="254"/>
      <c r="K66" s="185"/>
      <c r="L66" s="419">
        <f t="shared" si="10"/>
        <v>10.479999999999999</v>
      </c>
      <c r="M66" s="420"/>
      <c r="N66" s="420"/>
      <c r="O66" s="420"/>
      <c r="P66" s="421"/>
      <c r="Q66" s="47">
        <v>9</v>
      </c>
      <c r="R66" s="340" t="s">
        <v>94</v>
      </c>
      <c r="S66" s="190" t="s">
        <v>96</v>
      </c>
      <c r="T66" s="96">
        <f>U66/Q66</f>
        <v>87.333333333333329</v>
      </c>
      <c r="U66" s="168">
        <v>786</v>
      </c>
    </row>
    <row r="67" spans="1:21" ht="111.75" customHeight="1" x14ac:dyDescent="0.2">
      <c r="A67" s="330"/>
      <c r="B67" s="69" t="s">
        <v>104</v>
      </c>
      <c r="C67" s="334"/>
      <c r="D67" s="418"/>
      <c r="E67" s="184"/>
      <c r="F67" s="258"/>
      <c r="G67" s="259"/>
      <c r="H67" s="259"/>
      <c r="I67" s="259"/>
      <c r="J67" s="260"/>
      <c r="K67" s="191"/>
      <c r="L67" s="419">
        <f t="shared" si="10"/>
        <v>11.36</v>
      </c>
      <c r="M67" s="420"/>
      <c r="N67" s="420"/>
      <c r="O67" s="420"/>
      <c r="P67" s="421"/>
      <c r="Q67" s="47">
        <v>4.5</v>
      </c>
      <c r="R67" s="341"/>
      <c r="S67" s="190" t="s">
        <v>71</v>
      </c>
      <c r="T67" s="96">
        <f>U67/Q67</f>
        <v>94.666666666666671</v>
      </c>
      <c r="U67" s="168">
        <v>426</v>
      </c>
    </row>
    <row r="68" spans="1:21" s="48" customFormat="1" ht="27.75" customHeight="1" x14ac:dyDescent="0.2">
      <c r="A68" s="250">
        <v>19</v>
      </c>
      <c r="B68" s="4" t="s">
        <v>113</v>
      </c>
      <c r="C68" s="316" t="s">
        <v>175</v>
      </c>
      <c r="D68" s="261" t="s">
        <v>100</v>
      </c>
      <c r="E68" s="192">
        <v>80</v>
      </c>
      <c r="F68" s="263" t="s">
        <v>181</v>
      </c>
      <c r="G68" s="264"/>
      <c r="H68" s="264"/>
      <c r="I68" s="264"/>
      <c r="J68" s="265"/>
      <c r="K68" s="180"/>
      <c r="L68" s="350" t="str">
        <f>CONCATENATE(ROUND(T68*0.08,2),"-",ROUND(T68*0.15,2))</f>
        <v>115,2-216</v>
      </c>
      <c r="M68" s="351"/>
      <c r="N68" s="351"/>
      <c r="O68" s="351"/>
      <c r="P68" s="352"/>
      <c r="Q68" s="28">
        <v>0.7</v>
      </c>
      <c r="R68" s="278" t="s">
        <v>65</v>
      </c>
      <c r="S68" s="280" t="s">
        <v>240</v>
      </c>
      <c r="T68" s="321">
        <f>U68/Q68</f>
        <v>1440</v>
      </c>
      <c r="U68" s="323">
        <v>1008</v>
      </c>
    </row>
    <row r="69" spans="1:21" s="48" customFormat="1" ht="144" customHeight="1" x14ac:dyDescent="0.2">
      <c r="A69" s="251"/>
      <c r="B69" s="35" t="s">
        <v>133</v>
      </c>
      <c r="C69" s="410"/>
      <c r="D69" s="426"/>
      <c r="E69" s="192"/>
      <c r="F69" s="266"/>
      <c r="G69" s="267"/>
      <c r="H69" s="267"/>
      <c r="I69" s="267"/>
      <c r="J69" s="268"/>
      <c r="K69" s="181"/>
      <c r="L69" s="415"/>
      <c r="M69" s="416"/>
      <c r="N69" s="416"/>
      <c r="O69" s="416"/>
      <c r="P69" s="417"/>
      <c r="Q69" s="28"/>
      <c r="R69" s="279"/>
      <c r="S69" s="281"/>
      <c r="T69" s="322"/>
      <c r="U69" s="324"/>
    </row>
    <row r="70" spans="1:21" s="7" customFormat="1" ht="32.25" customHeight="1" x14ac:dyDescent="0.2">
      <c r="A70" s="329">
        <v>20</v>
      </c>
      <c r="B70" s="66" t="s">
        <v>194</v>
      </c>
      <c r="C70" s="333" t="s">
        <v>175</v>
      </c>
      <c r="D70" s="240" t="s">
        <v>251</v>
      </c>
      <c r="E70" s="193"/>
      <c r="F70" s="252" t="s">
        <v>254</v>
      </c>
      <c r="G70" s="253"/>
      <c r="H70" s="253"/>
      <c r="I70" s="253"/>
      <c r="J70" s="254"/>
      <c r="K70" s="186"/>
      <c r="L70" s="423">
        <f>T70/36*0.08</f>
        <v>0.60564814814814816</v>
      </c>
      <c r="M70" s="424"/>
      <c r="N70" s="424"/>
      <c r="O70" s="424"/>
      <c r="P70" s="425"/>
      <c r="Q70" s="47">
        <v>48</v>
      </c>
      <c r="R70" s="340" t="s">
        <v>15</v>
      </c>
      <c r="S70" s="406" t="s">
        <v>204</v>
      </c>
      <c r="T70" s="443">
        <f>U70/Q71</f>
        <v>272.54166666666669</v>
      </c>
      <c r="U70" s="291">
        <v>13082</v>
      </c>
    </row>
    <row r="71" spans="1:21" s="7" customFormat="1" ht="39.75" customHeight="1" x14ac:dyDescent="0.2">
      <c r="A71" s="335"/>
      <c r="B71" s="427" t="s">
        <v>246</v>
      </c>
      <c r="C71" s="336"/>
      <c r="D71" s="240" t="s">
        <v>252</v>
      </c>
      <c r="E71" s="193"/>
      <c r="F71" s="255"/>
      <c r="G71" s="256"/>
      <c r="H71" s="256"/>
      <c r="I71" s="256"/>
      <c r="J71" s="257"/>
      <c r="K71" s="186"/>
      <c r="L71" s="423">
        <f>T70/31*0.08</f>
        <v>0.70333333333333348</v>
      </c>
      <c r="M71" s="424"/>
      <c r="N71" s="424"/>
      <c r="O71" s="424"/>
      <c r="P71" s="425"/>
      <c r="Q71" s="47">
        <v>48</v>
      </c>
      <c r="R71" s="411"/>
      <c r="S71" s="442"/>
      <c r="T71" s="444">
        <f>U71/Q71</f>
        <v>0</v>
      </c>
      <c r="U71" s="440"/>
    </row>
    <row r="72" spans="1:21" s="7" customFormat="1" ht="39.75" customHeight="1" x14ac:dyDescent="0.2">
      <c r="A72" s="335"/>
      <c r="B72" s="427"/>
      <c r="C72" s="336"/>
      <c r="D72" s="240" t="s">
        <v>253</v>
      </c>
      <c r="E72" s="193"/>
      <c r="F72" s="258"/>
      <c r="G72" s="259"/>
      <c r="H72" s="259"/>
      <c r="I72" s="259"/>
      <c r="J72" s="260"/>
      <c r="K72" s="186"/>
      <c r="L72" s="423">
        <f>T70/26*0.08</f>
        <v>0.8385897435897437</v>
      </c>
      <c r="M72" s="424"/>
      <c r="N72" s="424"/>
      <c r="O72" s="424"/>
      <c r="P72" s="425"/>
      <c r="Q72" s="47">
        <v>48</v>
      </c>
      <c r="R72" s="341"/>
      <c r="S72" s="407"/>
      <c r="T72" s="445">
        <f>U72/Q72</f>
        <v>0</v>
      </c>
      <c r="U72" s="441"/>
    </row>
    <row r="73" spans="1:21" s="7" customFormat="1" ht="39.75" customHeight="1" x14ac:dyDescent="0.2">
      <c r="A73" s="250">
        <v>21</v>
      </c>
      <c r="B73" s="24" t="s">
        <v>245</v>
      </c>
      <c r="C73" s="277" t="s">
        <v>175</v>
      </c>
      <c r="D73" s="261" t="s">
        <v>248</v>
      </c>
      <c r="E73" s="242"/>
      <c r="F73" s="263" t="s">
        <v>178</v>
      </c>
      <c r="G73" s="264"/>
      <c r="H73" s="264"/>
      <c r="I73" s="264"/>
      <c r="J73" s="265"/>
      <c r="K73" s="239"/>
      <c r="L73" s="269">
        <f>T73/21*0.08</f>
        <v>0.71377289377289377</v>
      </c>
      <c r="M73" s="270"/>
      <c r="N73" s="270"/>
      <c r="O73" s="270"/>
      <c r="P73" s="271"/>
      <c r="Q73" s="275">
        <v>52</v>
      </c>
      <c r="R73" s="278" t="s">
        <v>15</v>
      </c>
      <c r="S73" s="280" t="s">
        <v>249</v>
      </c>
      <c r="T73" s="321">
        <f>U73/Q73</f>
        <v>187.36538461538461</v>
      </c>
      <c r="U73" s="323">
        <v>9743</v>
      </c>
    </row>
    <row r="74" spans="1:21" s="7" customFormat="1" ht="90" customHeight="1" x14ac:dyDescent="0.2">
      <c r="A74" s="251"/>
      <c r="B74" s="241" t="s">
        <v>247</v>
      </c>
      <c r="C74" s="277"/>
      <c r="D74" s="262"/>
      <c r="E74" s="242"/>
      <c r="F74" s="266"/>
      <c r="G74" s="267"/>
      <c r="H74" s="267"/>
      <c r="I74" s="267"/>
      <c r="J74" s="268"/>
      <c r="K74" s="239"/>
      <c r="L74" s="272"/>
      <c r="M74" s="273"/>
      <c r="N74" s="273"/>
      <c r="O74" s="273"/>
      <c r="P74" s="274"/>
      <c r="Q74" s="276"/>
      <c r="R74" s="279"/>
      <c r="S74" s="281"/>
      <c r="T74" s="322"/>
      <c r="U74" s="324"/>
    </row>
    <row r="75" spans="1:21" ht="59.25" customHeight="1" x14ac:dyDescent="0.2">
      <c r="A75" s="36" t="s">
        <v>0</v>
      </c>
      <c r="B75" s="37" t="s">
        <v>1</v>
      </c>
      <c r="C75" s="37" t="s">
        <v>174</v>
      </c>
      <c r="D75" s="33" t="s">
        <v>2</v>
      </c>
      <c r="E75" s="33"/>
      <c r="F75" s="295" t="s">
        <v>177</v>
      </c>
      <c r="G75" s="296"/>
      <c r="H75" s="296"/>
      <c r="I75" s="296"/>
      <c r="J75" s="297"/>
      <c r="K75" s="56"/>
      <c r="L75" s="295" t="s">
        <v>50</v>
      </c>
      <c r="M75" s="296"/>
      <c r="N75" s="296"/>
      <c r="O75" s="296"/>
      <c r="P75" s="297"/>
      <c r="Q75" s="53"/>
      <c r="R75" s="33" t="s">
        <v>5</v>
      </c>
      <c r="S75" s="33" t="s">
        <v>6</v>
      </c>
      <c r="T75" s="37" t="s">
        <v>176</v>
      </c>
      <c r="U75" s="37" t="s">
        <v>135</v>
      </c>
    </row>
    <row r="76" spans="1:21" s="7" customFormat="1" ht="30" customHeight="1" x14ac:dyDescent="0.2">
      <c r="A76" s="328">
        <v>22</v>
      </c>
      <c r="B76" s="4" t="s">
        <v>56</v>
      </c>
      <c r="C76" s="317" t="s">
        <v>175</v>
      </c>
      <c r="D76" s="392" t="s">
        <v>26</v>
      </c>
      <c r="E76" s="92"/>
      <c r="F76" s="263" t="s">
        <v>142</v>
      </c>
      <c r="G76" s="264"/>
      <c r="H76" s="264"/>
      <c r="I76" s="264"/>
      <c r="J76" s="265"/>
      <c r="K76" s="88"/>
      <c r="L76" s="298" t="s">
        <v>26</v>
      </c>
      <c r="M76" s="299"/>
      <c r="N76" s="299"/>
      <c r="O76" s="299"/>
      <c r="P76" s="300"/>
      <c r="Q76" s="93">
        <v>18</v>
      </c>
      <c r="R76" s="127" t="s">
        <v>15</v>
      </c>
      <c r="S76" s="61" t="s">
        <v>144</v>
      </c>
      <c r="T76" s="29">
        <f t="shared" si="11"/>
        <v>154.16666666666666</v>
      </c>
      <c r="U76" s="167">
        <v>2775</v>
      </c>
    </row>
    <row r="77" spans="1:21" s="7" customFormat="1" ht="30" customHeight="1" x14ac:dyDescent="0.2">
      <c r="A77" s="328"/>
      <c r="B77" s="312" t="s">
        <v>141</v>
      </c>
      <c r="C77" s="317"/>
      <c r="D77" s="392"/>
      <c r="E77" s="92"/>
      <c r="F77" s="298"/>
      <c r="G77" s="299"/>
      <c r="H77" s="299"/>
      <c r="I77" s="299"/>
      <c r="J77" s="300"/>
      <c r="K77" s="88"/>
      <c r="L77" s="298"/>
      <c r="M77" s="299"/>
      <c r="N77" s="299"/>
      <c r="O77" s="299"/>
      <c r="P77" s="300"/>
      <c r="Q77" s="93">
        <v>9</v>
      </c>
      <c r="R77" s="294" t="s">
        <v>94</v>
      </c>
      <c r="S77" s="61" t="s">
        <v>145</v>
      </c>
      <c r="T77" s="29">
        <f t="shared" si="11"/>
        <v>170.11111111111111</v>
      </c>
      <c r="U77" s="167">
        <v>1531</v>
      </c>
    </row>
    <row r="78" spans="1:21" s="7" customFormat="1" ht="30" customHeight="1" x14ac:dyDescent="0.2">
      <c r="A78" s="328"/>
      <c r="B78" s="312"/>
      <c r="C78" s="317"/>
      <c r="D78" s="392"/>
      <c r="E78" s="92"/>
      <c r="F78" s="298"/>
      <c r="G78" s="299"/>
      <c r="H78" s="299"/>
      <c r="I78" s="299"/>
      <c r="J78" s="300"/>
      <c r="K78" s="88"/>
      <c r="L78" s="298"/>
      <c r="M78" s="299"/>
      <c r="N78" s="299"/>
      <c r="O78" s="299"/>
      <c r="P78" s="300"/>
      <c r="Q78" s="93">
        <v>4.5</v>
      </c>
      <c r="R78" s="279"/>
      <c r="S78" s="61" t="s">
        <v>146</v>
      </c>
      <c r="T78" s="29">
        <f t="shared" si="11"/>
        <v>184.44444444444446</v>
      </c>
      <c r="U78" s="167">
        <v>830</v>
      </c>
    </row>
    <row r="79" spans="1:21" s="7" customFormat="1" ht="30" customHeight="1" x14ac:dyDescent="0.2">
      <c r="A79" s="328"/>
      <c r="B79" s="312"/>
      <c r="C79" s="317"/>
      <c r="D79" s="392"/>
      <c r="E79" s="261" t="s">
        <v>57</v>
      </c>
      <c r="F79" s="298"/>
      <c r="G79" s="299"/>
      <c r="H79" s="299"/>
      <c r="I79" s="299"/>
      <c r="J79" s="300"/>
      <c r="K79" s="87"/>
      <c r="L79" s="298"/>
      <c r="M79" s="299"/>
      <c r="N79" s="299"/>
      <c r="O79" s="299"/>
      <c r="P79" s="300"/>
      <c r="Q79" s="94">
        <v>2.6</v>
      </c>
      <c r="R79" s="278" t="s">
        <v>58</v>
      </c>
      <c r="S79" s="61" t="s">
        <v>149</v>
      </c>
      <c r="T79" s="29">
        <f t="shared" si="11"/>
        <v>200.76923076923077</v>
      </c>
      <c r="U79" s="84">
        <v>522</v>
      </c>
    </row>
    <row r="80" spans="1:21" s="7" customFormat="1" ht="30" customHeight="1" x14ac:dyDescent="0.2">
      <c r="A80" s="328"/>
      <c r="B80" s="312"/>
      <c r="C80" s="317"/>
      <c r="D80" s="392"/>
      <c r="E80" s="392"/>
      <c r="F80" s="266"/>
      <c r="G80" s="267"/>
      <c r="H80" s="267"/>
      <c r="I80" s="267"/>
      <c r="J80" s="268"/>
      <c r="K80" s="88"/>
      <c r="L80" s="298"/>
      <c r="M80" s="299"/>
      <c r="N80" s="299"/>
      <c r="O80" s="299"/>
      <c r="P80" s="300"/>
      <c r="Q80" s="95">
        <v>0.9</v>
      </c>
      <c r="R80" s="279"/>
      <c r="S80" s="61" t="s">
        <v>147</v>
      </c>
      <c r="T80" s="29">
        <f t="shared" si="11"/>
        <v>324.44444444444446</v>
      </c>
      <c r="U80" s="84">
        <v>292</v>
      </c>
    </row>
    <row r="81" spans="1:21" s="7" customFormat="1" ht="57" customHeight="1" x14ac:dyDescent="0.2">
      <c r="A81" s="251"/>
      <c r="B81" s="422"/>
      <c r="C81" s="410"/>
      <c r="D81" s="262"/>
      <c r="E81" s="426"/>
      <c r="F81" s="286" t="s">
        <v>143</v>
      </c>
      <c r="G81" s="287"/>
      <c r="H81" s="287"/>
      <c r="I81" s="287"/>
      <c r="J81" s="288"/>
      <c r="K81" s="89"/>
      <c r="L81" s="266"/>
      <c r="M81" s="267"/>
      <c r="N81" s="267"/>
      <c r="O81" s="267"/>
      <c r="P81" s="268"/>
      <c r="Q81" s="28">
        <v>0.3</v>
      </c>
      <c r="R81" s="90" t="s">
        <v>140</v>
      </c>
      <c r="S81" s="61" t="s">
        <v>148</v>
      </c>
      <c r="T81" s="29">
        <f t="shared" ref="T81:T84" si="12">U81/Q81</f>
        <v>780</v>
      </c>
      <c r="U81" s="167">
        <v>234</v>
      </c>
    </row>
    <row r="82" spans="1:21" s="48" customFormat="1" ht="30" customHeight="1" x14ac:dyDescent="0.2">
      <c r="A82" s="432">
        <v>23</v>
      </c>
      <c r="B82" s="66" t="s">
        <v>150</v>
      </c>
      <c r="C82" s="333" t="s">
        <v>182</v>
      </c>
      <c r="D82" s="435" t="s">
        <v>26</v>
      </c>
      <c r="E82" s="142"/>
      <c r="F82" s="252" t="s">
        <v>143</v>
      </c>
      <c r="G82" s="253"/>
      <c r="H82" s="253"/>
      <c r="I82" s="253"/>
      <c r="J82" s="254"/>
      <c r="K82" s="138"/>
      <c r="L82" s="252" t="s">
        <v>26</v>
      </c>
      <c r="M82" s="253"/>
      <c r="N82" s="253"/>
      <c r="O82" s="253"/>
      <c r="P82" s="254"/>
      <c r="Q82" s="47">
        <v>43</v>
      </c>
      <c r="R82" s="139" t="s">
        <v>15</v>
      </c>
      <c r="S82" s="62" t="s">
        <v>201</v>
      </c>
      <c r="T82" s="140">
        <f t="shared" si="12"/>
        <v>299.7906976744186</v>
      </c>
      <c r="U82" s="167">
        <v>12891</v>
      </c>
    </row>
    <row r="83" spans="1:21" s="48" customFormat="1" ht="30" customHeight="1" x14ac:dyDescent="0.2">
      <c r="A83" s="433"/>
      <c r="B83" s="427" t="s">
        <v>151</v>
      </c>
      <c r="C83" s="336"/>
      <c r="D83" s="436"/>
      <c r="E83" s="141"/>
      <c r="F83" s="255"/>
      <c r="G83" s="256"/>
      <c r="H83" s="256"/>
      <c r="I83" s="256"/>
      <c r="J83" s="257"/>
      <c r="K83" s="137"/>
      <c r="L83" s="255"/>
      <c r="M83" s="256"/>
      <c r="N83" s="256"/>
      <c r="O83" s="256"/>
      <c r="P83" s="257"/>
      <c r="Q83" s="47">
        <v>10</v>
      </c>
      <c r="R83" s="139" t="s">
        <v>160</v>
      </c>
      <c r="S83" s="62" t="s">
        <v>183</v>
      </c>
      <c r="T83" s="140">
        <f t="shared" si="12"/>
        <v>294.60000000000002</v>
      </c>
      <c r="U83" s="167">
        <v>2946</v>
      </c>
    </row>
    <row r="84" spans="1:21" s="48" customFormat="1" ht="30" customHeight="1" x14ac:dyDescent="0.2">
      <c r="A84" s="433"/>
      <c r="B84" s="427"/>
      <c r="C84" s="336"/>
      <c r="D84" s="436"/>
      <c r="E84" s="142"/>
      <c r="F84" s="255"/>
      <c r="G84" s="256"/>
      <c r="H84" s="256"/>
      <c r="I84" s="256"/>
      <c r="J84" s="257"/>
      <c r="K84" s="138"/>
      <c r="L84" s="255"/>
      <c r="M84" s="256"/>
      <c r="N84" s="256"/>
      <c r="O84" s="256"/>
      <c r="P84" s="257"/>
      <c r="Q84" s="47">
        <v>5</v>
      </c>
      <c r="R84" s="139" t="s">
        <v>161</v>
      </c>
      <c r="S84" s="62" t="s">
        <v>184</v>
      </c>
      <c r="T84" s="140">
        <f t="shared" si="12"/>
        <v>329</v>
      </c>
      <c r="U84" s="167">
        <v>1645</v>
      </c>
    </row>
    <row r="85" spans="1:21" ht="30" customHeight="1" x14ac:dyDescent="0.2">
      <c r="A85" s="311" t="s">
        <v>59</v>
      </c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  <c r="O85" s="311"/>
      <c r="P85" s="311"/>
      <c r="Q85" s="311"/>
      <c r="R85" s="311"/>
      <c r="S85" s="311"/>
      <c r="T85" s="311"/>
      <c r="U85" s="311"/>
    </row>
    <row r="86" spans="1:21" ht="57" customHeight="1" x14ac:dyDescent="0.2">
      <c r="A86" s="40" t="s">
        <v>0</v>
      </c>
      <c r="B86" s="37" t="s">
        <v>1</v>
      </c>
      <c r="C86" s="37" t="s">
        <v>174</v>
      </c>
      <c r="D86" s="33" t="s">
        <v>2</v>
      </c>
      <c r="E86" s="34"/>
      <c r="F86" s="295" t="s">
        <v>177</v>
      </c>
      <c r="G86" s="296"/>
      <c r="H86" s="296"/>
      <c r="I86" s="296"/>
      <c r="J86" s="297"/>
      <c r="K86" s="57"/>
      <c r="L86" s="295" t="s">
        <v>60</v>
      </c>
      <c r="M86" s="297"/>
      <c r="N86" s="295" t="s">
        <v>120</v>
      </c>
      <c r="O86" s="296"/>
      <c r="P86" s="297"/>
      <c r="Q86" s="54"/>
      <c r="R86" s="34" t="s">
        <v>5</v>
      </c>
      <c r="S86" s="41" t="s">
        <v>61</v>
      </c>
      <c r="T86" s="42" t="s">
        <v>176</v>
      </c>
      <c r="U86" s="43" t="s">
        <v>135</v>
      </c>
    </row>
    <row r="87" spans="1:21" ht="27" customHeight="1" x14ac:dyDescent="0.2">
      <c r="A87" s="250">
        <v>24</v>
      </c>
      <c r="B87" s="4" t="s">
        <v>62</v>
      </c>
      <c r="C87" s="316" t="s">
        <v>182</v>
      </c>
      <c r="D87" s="261" t="s">
        <v>63</v>
      </c>
      <c r="E87" s="215">
        <v>90</v>
      </c>
      <c r="F87" s="263" t="s">
        <v>186</v>
      </c>
      <c r="G87" s="264"/>
      <c r="H87" s="264"/>
      <c r="I87" s="264"/>
      <c r="J87" s="265"/>
      <c r="K87" s="211">
        <v>220</v>
      </c>
      <c r="L87" s="286" t="str">
        <f t="shared" ref="L87:L92" si="13">CONCATENATE(ROUND(T87*0.09,2),"-",ROUND(T87*0.22,2))</f>
        <v>33,46-81,78</v>
      </c>
      <c r="M87" s="428"/>
      <c r="N87" s="286" t="str">
        <f t="shared" ref="N87:N92" si="14">CONCATENATE(ROUND(Q87*1000/K87,2),"-",ROUND(Q87*1000/E87,2))</f>
        <v>50-122,22</v>
      </c>
      <c r="O87" s="287"/>
      <c r="P87" s="288"/>
      <c r="Q87" s="28">
        <v>11</v>
      </c>
      <c r="R87" s="278" t="s">
        <v>64</v>
      </c>
      <c r="S87" s="218" t="s">
        <v>205</v>
      </c>
      <c r="T87" s="209">
        <f t="shared" ref="T87:T92" si="15">U87/Q87</f>
        <v>371.72727272727275</v>
      </c>
      <c r="U87" s="166">
        <v>4089</v>
      </c>
    </row>
    <row r="88" spans="1:21" ht="27" customHeight="1" x14ac:dyDescent="0.2">
      <c r="A88" s="328"/>
      <c r="B88" s="312" t="s">
        <v>85</v>
      </c>
      <c r="C88" s="317"/>
      <c r="D88" s="392"/>
      <c r="E88" s="215">
        <v>90</v>
      </c>
      <c r="F88" s="298"/>
      <c r="G88" s="299"/>
      <c r="H88" s="299"/>
      <c r="I88" s="299"/>
      <c r="J88" s="300"/>
      <c r="K88" s="211">
        <v>220</v>
      </c>
      <c r="L88" s="286" t="str">
        <f t="shared" si="13"/>
        <v>36,8-89,96</v>
      </c>
      <c r="M88" s="428"/>
      <c r="N88" s="286" t="str">
        <f t="shared" si="14"/>
        <v>45,45-111,11</v>
      </c>
      <c r="O88" s="287"/>
      <c r="P88" s="288"/>
      <c r="Q88" s="28">
        <v>10</v>
      </c>
      <c r="R88" s="294"/>
      <c r="S88" s="218" t="s">
        <v>215</v>
      </c>
      <c r="T88" s="209">
        <f t="shared" si="15"/>
        <v>408.9</v>
      </c>
      <c r="U88" s="166">
        <v>4089</v>
      </c>
    </row>
    <row r="89" spans="1:21" ht="27" customHeight="1" x14ac:dyDescent="0.2">
      <c r="A89" s="328"/>
      <c r="B89" s="312"/>
      <c r="C89" s="317"/>
      <c r="D89" s="392"/>
      <c r="E89" s="215">
        <v>90</v>
      </c>
      <c r="F89" s="298"/>
      <c r="G89" s="299"/>
      <c r="H89" s="299"/>
      <c r="I89" s="299"/>
      <c r="J89" s="300"/>
      <c r="K89" s="211">
        <v>220</v>
      </c>
      <c r="L89" s="286" t="str">
        <f t="shared" si="13"/>
        <v>34,72-84,87</v>
      </c>
      <c r="M89" s="428"/>
      <c r="N89" s="286" t="str">
        <f t="shared" si="14"/>
        <v>15-36,67</v>
      </c>
      <c r="O89" s="287"/>
      <c r="P89" s="288"/>
      <c r="Q89" s="28">
        <v>3.3</v>
      </c>
      <c r="R89" s="294"/>
      <c r="S89" s="61" t="s">
        <v>206</v>
      </c>
      <c r="T89" s="209">
        <f t="shared" si="15"/>
        <v>385.75757575757575</v>
      </c>
      <c r="U89" s="166">
        <v>1273</v>
      </c>
    </row>
    <row r="90" spans="1:21" ht="27" customHeight="1" x14ac:dyDescent="0.2">
      <c r="A90" s="328"/>
      <c r="B90" s="312"/>
      <c r="C90" s="317"/>
      <c r="D90" s="392"/>
      <c r="E90" s="215">
        <v>90</v>
      </c>
      <c r="F90" s="298"/>
      <c r="G90" s="299"/>
      <c r="H90" s="299"/>
      <c r="I90" s="299"/>
      <c r="J90" s="300"/>
      <c r="K90" s="211">
        <v>220</v>
      </c>
      <c r="L90" s="286" t="str">
        <f t="shared" si="13"/>
        <v>38,19-93,35</v>
      </c>
      <c r="M90" s="428"/>
      <c r="N90" s="286" t="str">
        <f t="shared" si="14"/>
        <v>13,64-33,33</v>
      </c>
      <c r="O90" s="287"/>
      <c r="P90" s="288"/>
      <c r="Q90" s="28">
        <v>3</v>
      </c>
      <c r="R90" s="279"/>
      <c r="S90" s="61" t="s">
        <v>214</v>
      </c>
      <c r="T90" s="209">
        <f t="shared" si="15"/>
        <v>424.33333333333331</v>
      </c>
      <c r="U90" s="166">
        <v>1273</v>
      </c>
    </row>
    <row r="91" spans="1:21" ht="27" customHeight="1" x14ac:dyDescent="0.2">
      <c r="A91" s="328"/>
      <c r="B91" s="312"/>
      <c r="C91" s="317"/>
      <c r="D91" s="392"/>
      <c r="E91" s="215">
        <v>90</v>
      </c>
      <c r="F91" s="298"/>
      <c r="G91" s="299"/>
      <c r="H91" s="299"/>
      <c r="I91" s="299"/>
      <c r="J91" s="300"/>
      <c r="K91" s="211">
        <v>220</v>
      </c>
      <c r="L91" s="286" t="str">
        <f t="shared" si="13"/>
        <v>39,6-96,8</v>
      </c>
      <c r="M91" s="428"/>
      <c r="N91" s="286" t="str">
        <f t="shared" si="14"/>
        <v>4,32-10,56</v>
      </c>
      <c r="O91" s="287"/>
      <c r="P91" s="288"/>
      <c r="Q91" s="28">
        <v>0.95</v>
      </c>
      <c r="R91" s="278" t="s">
        <v>65</v>
      </c>
      <c r="S91" s="61" t="s">
        <v>207</v>
      </c>
      <c r="T91" s="209">
        <f t="shared" si="15"/>
        <v>440</v>
      </c>
      <c r="U91" s="166">
        <v>418</v>
      </c>
    </row>
    <row r="92" spans="1:21" ht="27" customHeight="1" x14ac:dyDescent="0.2">
      <c r="A92" s="251"/>
      <c r="B92" s="422"/>
      <c r="C92" s="410"/>
      <c r="D92" s="262"/>
      <c r="E92" s="215">
        <v>90</v>
      </c>
      <c r="F92" s="266"/>
      <c r="G92" s="267"/>
      <c r="H92" s="267"/>
      <c r="I92" s="267"/>
      <c r="J92" s="268"/>
      <c r="K92" s="211">
        <v>220</v>
      </c>
      <c r="L92" s="286" t="str">
        <f t="shared" si="13"/>
        <v>41,8-102,18</v>
      </c>
      <c r="M92" s="428"/>
      <c r="N92" s="286" t="str">
        <f t="shared" si="14"/>
        <v>4,09-10</v>
      </c>
      <c r="O92" s="287"/>
      <c r="P92" s="288"/>
      <c r="Q92" s="28">
        <v>0.9</v>
      </c>
      <c r="R92" s="279"/>
      <c r="S92" s="218" t="s">
        <v>185</v>
      </c>
      <c r="T92" s="209">
        <f t="shared" si="15"/>
        <v>464.44444444444446</v>
      </c>
      <c r="U92" s="166">
        <v>418</v>
      </c>
    </row>
    <row r="93" spans="1:21" ht="36.75" customHeight="1" x14ac:dyDescent="0.2">
      <c r="A93" s="329">
        <v>25</v>
      </c>
      <c r="B93" s="63" t="s">
        <v>250</v>
      </c>
      <c r="C93" s="333" t="s">
        <v>175</v>
      </c>
      <c r="D93" s="331" t="s">
        <v>89</v>
      </c>
      <c r="E93" s="214">
        <v>70</v>
      </c>
      <c r="F93" s="303" t="s">
        <v>187</v>
      </c>
      <c r="G93" s="303"/>
      <c r="H93" s="303"/>
      <c r="I93" s="303"/>
      <c r="J93" s="303"/>
      <c r="K93" s="212">
        <v>250</v>
      </c>
      <c r="L93" s="301" t="str">
        <f>CONCATENATE(ROUND(T93*0.07,2),"-",ROUND(T93*0.25,2))</f>
        <v>25,89-92,45</v>
      </c>
      <c r="M93" s="302"/>
      <c r="N93" s="301" t="str">
        <f t="shared" ref="N93:N94" si="16">CONCATENATE(ROUND(Q93*1000/K93,2),"-",ROUND(Q93*1000/E93,2))</f>
        <v>38-135,71</v>
      </c>
      <c r="O93" s="310"/>
      <c r="P93" s="302"/>
      <c r="Q93" s="47">
        <v>9.5</v>
      </c>
      <c r="R93" s="340" t="s">
        <v>88</v>
      </c>
      <c r="S93" s="223" t="s">
        <v>45</v>
      </c>
      <c r="T93" s="217">
        <f t="shared" ref="T93:T98" si="17">U93/Q93</f>
        <v>369.78947368421052</v>
      </c>
      <c r="U93" s="168">
        <v>3513</v>
      </c>
    </row>
    <row r="94" spans="1:21" ht="98.25" customHeight="1" x14ac:dyDescent="0.2">
      <c r="A94" s="335"/>
      <c r="B94" s="210" t="s">
        <v>234</v>
      </c>
      <c r="C94" s="336"/>
      <c r="D94" s="337"/>
      <c r="E94" s="214">
        <v>70</v>
      </c>
      <c r="F94" s="303"/>
      <c r="G94" s="303"/>
      <c r="H94" s="303"/>
      <c r="I94" s="303"/>
      <c r="J94" s="303"/>
      <c r="K94" s="212">
        <v>250</v>
      </c>
      <c r="L94" s="301" t="str">
        <f>CONCATENATE(ROUND(T94*0.07,2),"-",ROUND(T94*0.25,2))</f>
        <v>27,16-96,98</v>
      </c>
      <c r="M94" s="302"/>
      <c r="N94" s="301" t="str">
        <f t="shared" si="16"/>
        <v>11,6-41,43</v>
      </c>
      <c r="O94" s="310"/>
      <c r="P94" s="302"/>
      <c r="Q94" s="47">
        <v>2.9</v>
      </c>
      <c r="R94" s="411"/>
      <c r="S94" s="62" t="s">
        <v>87</v>
      </c>
      <c r="T94" s="217">
        <f t="shared" si="17"/>
        <v>387.93103448275861</v>
      </c>
      <c r="U94" s="168">
        <v>1125</v>
      </c>
    </row>
    <row r="95" spans="1:21" s="7" customFormat="1" ht="30.75" customHeight="1" x14ac:dyDescent="0.2">
      <c r="A95" s="429">
        <v>26</v>
      </c>
      <c r="B95" s="4" t="s">
        <v>66</v>
      </c>
      <c r="C95" s="437" t="s">
        <v>175</v>
      </c>
      <c r="D95" s="439" t="s">
        <v>67</v>
      </c>
      <c r="E95" s="120">
        <v>60</v>
      </c>
      <c r="F95" s="390" t="s">
        <v>188</v>
      </c>
      <c r="G95" s="390"/>
      <c r="H95" s="390"/>
      <c r="I95" s="390"/>
      <c r="J95" s="390"/>
      <c r="K95" s="216">
        <v>180</v>
      </c>
      <c r="L95" s="390" t="str">
        <f>CONCATENATE(ROUND(T95*0.06,2),"-",ROUND(T95*0.18,2))</f>
        <v>23,36-70,08</v>
      </c>
      <c r="M95" s="390"/>
      <c r="N95" s="390" t="str">
        <f>CONCATENATE(ROUND(Q95*1000/K95,2),"-",ROUND(Q95*1000/E95,2))</f>
        <v>16,11-48,33</v>
      </c>
      <c r="O95" s="390"/>
      <c r="P95" s="390"/>
      <c r="Q95" s="28">
        <v>2.9</v>
      </c>
      <c r="R95" s="390" t="s">
        <v>52</v>
      </c>
      <c r="S95" s="61" t="s">
        <v>87</v>
      </c>
      <c r="T95" s="86">
        <f t="shared" si="17"/>
        <v>389.31034482758622</v>
      </c>
      <c r="U95" s="166">
        <v>1129</v>
      </c>
    </row>
    <row r="96" spans="1:21" s="7" customFormat="1" ht="114" customHeight="1" x14ac:dyDescent="0.2">
      <c r="A96" s="429"/>
      <c r="B96" s="35" t="s">
        <v>195</v>
      </c>
      <c r="C96" s="438"/>
      <c r="D96" s="439"/>
      <c r="E96" s="120">
        <v>60</v>
      </c>
      <c r="F96" s="390"/>
      <c r="G96" s="390"/>
      <c r="H96" s="390"/>
      <c r="I96" s="390"/>
      <c r="J96" s="390"/>
      <c r="K96" s="216">
        <v>180</v>
      </c>
      <c r="L96" s="390" t="str">
        <f>CONCATENATE(ROUND(T96*0.06,2),"-",ROUND(T96*0.18,2))</f>
        <v>25,14-75,41</v>
      </c>
      <c r="M96" s="390"/>
      <c r="N96" s="390" t="str">
        <f>CONCATENATE(ROUND(Q96*1000/K96,2),"-",ROUND(Q96*1000/E96,2))</f>
        <v>5,28-15,83</v>
      </c>
      <c r="O96" s="390"/>
      <c r="P96" s="390"/>
      <c r="Q96" s="28">
        <v>0.95</v>
      </c>
      <c r="R96" s="390"/>
      <c r="S96" s="61" t="s">
        <v>53</v>
      </c>
      <c r="T96" s="86">
        <f t="shared" si="17"/>
        <v>418.94736842105266</v>
      </c>
      <c r="U96" s="166">
        <v>398</v>
      </c>
    </row>
    <row r="97" spans="1:21" s="48" customFormat="1" ht="27" customHeight="1" x14ac:dyDescent="0.2">
      <c r="A97" s="329">
        <v>27</v>
      </c>
      <c r="B97" s="222" t="s">
        <v>118</v>
      </c>
      <c r="C97" s="333" t="s">
        <v>175</v>
      </c>
      <c r="D97" s="331" t="s">
        <v>117</v>
      </c>
      <c r="E97" s="213">
        <v>60</v>
      </c>
      <c r="F97" s="303" t="s">
        <v>189</v>
      </c>
      <c r="G97" s="303"/>
      <c r="H97" s="303"/>
      <c r="I97" s="303"/>
      <c r="J97" s="303"/>
      <c r="K97" s="212">
        <v>80</v>
      </c>
      <c r="L97" s="252" t="str">
        <f>CONCATENATE(ROUND(T97*E97/1000,2),"-",ROUND(T97*K97/1000,2))</f>
        <v>92,16-122,88</v>
      </c>
      <c r="M97" s="254"/>
      <c r="N97" s="252" t="str">
        <f>CONCATENATE(ROUND(Q97*1000/K97,2),"-",ROUND(Q97*1000/E97,2))</f>
        <v>3,13-4,17</v>
      </c>
      <c r="O97" s="253"/>
      <c r="P97" s="254"/>
      <c r="Q97" s="47">
        <v>0.25</v>
      </c>
      <c r="R97" s="340" t="s">
        <v>116</v>
      </c>
      <c r="S97" s="284" t="s">
        <v>115</v>
      </c>
      <c r="T97" s="282">
        <f t="shared" si="17"/>
        <v>1536</v>
      </c>
      <c r="U97" s="291">
        <v>384</v>
      </c>
    </row>
    <row r="98" spans="1:21" s="48" customFormat="1" ht="39" customHeight="1" x14ac:dyDescent="0.2">
      <c r="A98" s="330"/>
      <c r="B98" s="97" t="s">
        <v>119</v>
      </c>
      <c r="C98" s="334"/>
      <c r="D98" s="418"/>
      <c r="E98" s="213">
        <v>60</v>
      </c>
      <c r="F98" s="303"/>
      <c r="G98" s="303"/>
      <c r="H98" s="303"/>
      <c r="I98" s="303"/>
      <c r="J98" s="303"/>
      <c r="K98" s="212">
        <v>80</v>
      </c>
      <c r="L98" s="258" t="str">
        <f>CONCATENATE(ROUND(T98*0.06,2),"-",ROUND(T98*0.18,2))</f>
        <v>75,6-226,8</v>
      </c>
      <c r="M98" s="260"/>
      <c r="N98" s="258"/>
      <c r="O98" s="259"/>
      <c r="P98" s="260"/>
      <c r="Q98" s="47">
        <v>0.25</v>
      </c>
      <c r="R98" s="341"/>
      <c r="S98" s="285"/>
      <c r="T98" s="283">
        <f t="shared" si="17"/>
        <v>1260</v>
      </c>
      <c r="U98" s="292">
        <v>315</v>
      </c>
    </row>
    <row r="99" spans="1:21" s="48" customFormat="1" ht="37.5" customHeight="1" x14ac:dyDescent="0.2">
      <c r="A99" s="250">
        <v>28</v>
      </c>
      <c r="B99" s="4" t="s">
        <v>121</v>
      </c>
      <c r="C99" s="316" t="s">
        <v>175</v>
      </c>
      <c r="D99" s="261" t="s">
        <v>109</v>
      </c>
      <c r="E99" s="104">
        <v>40</v>
      </c>
      <c r="F99" s="390" t="s">
        <v>190</v>
      </c>
      <c r="G99" s="390"/>
      <c r="H99" s="390"/>
      <c r="I99" s="390"/>
      <c r="J99" s="390"/>
      <c r="K99" s="115">
        <v>70</v>
      </c>
      <c r="L99" s="286" t="str">
        <f>CONCATENATE(ROUND(T99*0.04,2),"-",ROUND(T99*0.07,2))</f>
        <v>83,77-146,6</v>
      </c>
      <c r="M99" s="288"/>
      <c r="N99" s="286" t="str">
        <f t="shared" ref="N99:N101" si="18">CONCATENATE(ROUND(Q99*1000/K99,2),"-",ROUND(Q99*1000/E99,2))</f>
        <v>37,14-65</v>
      </c>
      <c r="O99" s="287"/>
      <c r="P99" s="288"/>
      <c r="Q99" s="28">
        <v>2.6</v>
      </c>
      <c r="R99" s="112" t="s">
        <v>64</v>
      </c>
      <c r="S99" s="124" t="s">
        <v>102</v>
      </c>
      <c r="T99" s="91">
        <f>U99/Q99</f>
        <v>2094.2307692307691</v>
      </c>
      <c r="U99" s="168">
        <v>5445</v>
      </c>
    </row>
    <row r="100" spans="1:21" s="48" customFormat="1" ht="87" customHeight="1" x14ac:dyDescent="0.2">
      <c r="A100" s="251"/>
      <c r="B100" s="35" t="s">
        <v>233</v>
      </c>
      <c r="C100" s="410"/>
      <c r="D100" s="426"/>
      <c r="E100" s="104">
        <v>40</v>
      </c>
      <c r="F100" s="390"/>
      <c r="G100" s="390"/>
      <c r="H100" s="390"/>
      <c r="I100" s="390"/>
      <c r="J100" s="390"/>
      <c r="K100" s="115">
        <v>70</v>
      </c>
      <c r="L100" s="286" t="str">
        <f>CONCATENATE(ROUND(T100*0.04,2),"-",ROUND(T100*0.07,2))</f>
        <v>96,21-168,37</v>
      </c>
      <c r="M100" s="288"/>
      <c r="N100" s="286" t="str">
        <f t="shared" si="18"/>
        <v>10,71-18,75</v>
      </c>
      <c r="O100" s="287"/>
      <c r="P100" s="288"/>
      <c r="Q100" s="28">
        <v>0.75</v>
      </c>
      <c r="R100" s="112" t="s">
        <v>65</v>
      </c>
      <c r="S100" s="124" t="s">
        <v>99</v>
      </c>
      <c r="T100" s="91">
        <f>U100/Q100</f>
        <v>2405.3333333333335</v>
      </c>
      <c r="U100" s="168">
        <v>1804</v>
      </c>
    </row>
    <row r="101" spans="1:21" s="7" customFormat="1" ht="30.75" customHeight="1" x14ac:dyDescent="0.2">
      <c r="A101" s="329">
        <v>29</v>
      </c>
      <c r="B101" s="63" t="s">
        <v>127</v>
      </c>
      <c r="C101" s="333" t="s">
        <v>175</v>
      </c>
      <c r="D101" s="331" t="s">
        <v>68</v>
      </c>
      <c r="E101" s="123">
        <v>60</v>
      </c>
      <c r="F101" s="303" t="s">
        <v>191</v>
      </c>
      <c r="G101" s="303"/>
      <c r="H101" s="303"/>
      <c r="I101" s="303"/>
      <c r="J101" s="303"/>
      <c r="K101" s="111">
        <v>120</v>
      </c>
      <c r="L101" s="252" t="str">
        <f>CONCATENATE(ROUND(T101*0.06,2),"-",ROUND(T101*0.12,2))</f>
        <v>10,88-21,76</v>
      </c>
      <c r="M101" s="254"/>
      <c r="N101" s="252" t="str">
        <f t="shared" si="18"/>
        <v>83,33-166,67</v>
      </c>
      <c r="O101" s="253"/>
      <c r="P101" s="254"/>
      <c r="Q101" s="47">
        <v>10</v>
      </c>
      <c r="R101" s="340" t="s">
        <v>216</v>
      </c>
      <c r="S101" s="406" t="s">
        <v>77</v>
      </c>
      <c r="T101" s="282">
        <f t="shared" ref="T101:T103" si="19">U101/Q101</f>
        <v>181.3</v>
      </c>
      <c r="U101" s="291">
        <v>1813</v>
      </c>
    </row>
    <row r="102" spans="1:21" s="7" customFormat="1" ht="69.75" customHeight="1" x14ac:dyDescent="0.2">
      <c r="A102" s="335"/>
      <c r="B102" s="155" t="s">
        <v>230</v>
      </c>
      <c r="C102" s="336"/>
      <c r="D102" s="337"/>
      <c r="E102" s="123">
        <v>60</v>
      </c>
      <c r="F102" s="303"/>
      <c r="G102" s="303"/>
      <c r="H102" s="303"/>
      <c r="I102" s="303"/>
      <c r="J102" s="303"/>
      <c r="K102" s="111">
        <v>120</v>
      </c>
      <c r="L102" s="258"/>
      <c r="M102" s="260"/>
      <c r="N102" s="258"/>
      <c r="O102" s="259"/>
      <c r="P102" s="260"/>
      <c r="Q102" s="47">
        <v>3.3</v>
      </c>
      <c r="R102" s="411"/>
      <c r="S102" s="407"/>
      <c r="T102" s="293"/>
      <c r="U102" s="292">
        <v>1355</v>
      </c>
    </row>
    <row r="103" spans="1:21" s="48" customFormat="1" ht="36.75" customHeight="1" x14ac:dyDescent="0.2">
      <c r="A103" s="250">
        <v>30</v>
      </c>
      <c r="B103" s="4" t="s">
        <v>210</v>
      </c>
      <c r="C103" s="316" t="s">
        <v>175</v>
      </c>
      <c r="D103" s="261" t="s">
        <v>91</v>
      </c>
      <c r="E103" s="120"/>
      <c r="F103" s="298" t="s">
        <v>180</v>
      </c>
      <c r="G103" s="299"/>
      <c r="H103" s="299"/>
      <c r="I103" s="299"/>
      <c r="J103" s="300"/>
      <c r="K103" s="114">
        <v>120</v>
      </c>
      <c r="L103" s="269">
        <f>T103/(1000/120)</f>
        <v>26.991999999999997</v>
      </c>
      <c r="M103" s="271"/>
      <c r="N103" s="263" t="str">
        <f t="shared" ref="N103" si="20">CONCATENATE(ROUND(Q103*1000/K103,2))</f>
        <v>125</v>
      </c>
      <c r="O103" s="264"/>
      <c r="P103" s="265"/>
      <c r="Q103" s="28">
        <v>15</v>
      </c>
      <c r="R103" s="278" t="s">
        <v>18</v>
      </c>
      <c r="S103" s="280" t="s">
        <v>70</v>
      </c>
      <c r="T103" s="289">
        <f t="shared" si="19"/>
        <v>224.93333333333334</v>
      </c>
      <c r="U103" s="291">
        <v>3374</v>
      </c>
    </row>
    <row r="104" spans="1:21" s="48" customFormat="1" ht="111" customHeight="1" x14ac:dyDescent="0.2">
      <c r="A104" s="328"/>
      <c r="B104" s="157" t="s">
        <v>231</v>
      </c>
      <c r="C104" s="317"/>
      <c r="D104" s="426"/>
      <c r="E104" s="117"/>
      <c r="F104" s="298"/>
      <c r="G104" s="299"/>
      <c r="H104" s="299"/>
      <c r="I104" s="299"/>
      <c r="J104" s="300"/>
      <c r="K104" s="114">
        <v>120</v>
      </c>
      <c r="L104" s="272"/>
      <c r="M104" s="274"/>
      <c r="N104" s="266"/>
      <c r="O104" s="267"/>
      <c r="P104" s="268"/>
      <c r="Q104" s="28"/>
      <c r="R104" s="294"/>
      <c r="S104" s="281"/>
      <c r="T104" s="290"/>
      <c r="U104" s="292">
        <v>2654</v>
      </c>
    </row>
    <row r="105" spans="1:21" s="48" customFormat="1" ht="32.25" customHeight="1" x14ac:dyDescent="0.2">
      <c r="A105" s="329">
        <v>31</v>
      </c>
      <c r="B105" s="63" t="s">
        <v>130</v>
      </c>
      <c r="C105" s="333" t="s">
        <v>175</v>
      </c>
      <c r="D105" s="337" t="s">
        <v>202</v>
      </c>
      <c r="E105" s="98"/>
      <c r="F105" s="252" t="s">
        <v>192</v>
      </c>
      <c r="G105" s="253"/>
      <c r="H105" s="253"/>
      <c r="I105" s="253"/>
      <c r="J105" s="254"/>
      <c r="K105" s="147">
        <v>150</v>
      </c>
      <c r="L105" s="306">
        <f>T105/(1000/K105)</f>
        <v>47.035714285714285</v>
      </c>
      <c r="M105" s="306"/>
      <c r="N105" s="303" t="str">
        <f>CONCATENATE(ROUND(Q105*1000/K105,2))</f>
        <v>420</v>
      </c>
      <c r="O105" s="303"/>
      <c r="P105" s="303"/>
      <c r="Q105" s="47">
        <v>63</v>
      </c>
      <c r="R105" s="303" t="s">
        <v>15</v>
      </c>
      <c r="S105" s="434" t="s">
        <v>203</v>
      </c>
      <c r="T105" s="327">
        <f>U105/Q105</f>
        <v>313.57142857142856</v>
      </c>
      <c r="U105" s="325">
        <v>19755</v>
      </c>
    </row>
    <row r="106" spans="1:21" s="48" customFormat="1" ht="61.5" customHeight="1" x14ac:dyDescent="0.2">
      <c r="A106" s="335"/>
      <c r="B106" s="338" t="s">
        <v>232</v>
      </c>
      <c r="C106" s="336"/>
      <c r="D106" s="337"/>
      <c r="E106" s="149"/>
      <c r="F106" s="255"/>
      <c r="G106" s="256"/>
      <c r="H106" s="256"/>
      <c r="I106" s="256"/>
      <c r="J106" s="257"/>
      <c r="L106" s="306"/>
      <c r="M106" s="306"/>
      <c r="N106" s="303"/>
      <c r="O106" s="303"/>
      <c r="P106" s="303"/>
      <c r="Q106" s="85"/>
      <c r="R106" s="303"/>
      <c r="S106" s="434"/>
      <c r="T106" s="327"/>
      <c r="U106" s="326"/>
    </row>
    <row r="107" spans="1:21" s="7" customFormat="1" ht="90.75" customHeight="1" x14ac:dyDescent="0.2">
      <c r="A107" s="330"/>
      <c r="B107" s="339"/>
      <c r="C107" s="334"/>
      <c r="D107" s="332"/>
      <c r="E107" s="149"/>
      <c r="F107" s="258"/>
      <c r="G107" s="259"/>
      <c r="H107" s="259"/>
      <c r="I107" s="259"/>
      <c r="J107" s="260"/>
      <c r="K107" s="144">
        <v>150</v>
      </c>
      <c r="L107" s="301">
        <f>T107/(1000/150)</f>
        <v>50.55</v>
      </c>
      <c r="M107" s="302"/>
      <c r="N107" s="301" t="str">
        <f>CONCATENATE(ROUND(Q107*1000/K107,2))</f>
        <v>100</v>
      </c>
      <c r="O107" s="310"/>
      <c r="P107" s="302"/>
      <c r="Q107" s="47">
        <v>15</v>
      </c>
      <c r="R107" s="144" t="s">
        <v>18</v>
      </c>
      <c r="S107" s="145" t="s">
        <v>70</v>
      </c>
      <c r="T107" s="150">
        <f>U107/Q107</f>
        <v>337</v>
      </c>
      <c r="U107" s="170">
        <v>5055</v>
      </c>
    </row>
    <row r="108" spans="1:21" s="7" customFormat="1" ht="39.75" customHeight="1" x14ac:dyDescent="0.2">
      <c r="A108" s="353">
        <v>32</v>
      </c>
      <c r="B108" s="4" t="s">
        <v>137</v>
      </c>
      <c r="C108" s="316" t="s">
        <v>175</v>
      </c>
      <c r="D108" s="261" t="s">
        <v>138</v>
      </c>
      <c r="E108" s="7">
        <v>80</v>
      </c>
      <c r="F108" s="355" t="s">
        <v>181</v>
      </c>
      <c r="G108" s="356"/>
      <c r="H108" s="356"/>
      <c r="I108" s="356"/>
      <c r="J108" s="357"/>
      <c r="K108" s="99">
        <v>150</v>
      </c>
      <c r="L108" s="307" t="s">
        <v>211</v>
      </c>
      <c r="M108" s="308"/>
      <c r="N108" s="307" t="str">
        <f>CONCATENATE(ROUND(Q108*1000/K108,2),"-",ROUND(Q108*1000/E108,2))</f>
        <v>320-600</v>
      </c>
      <c r="O108" s="309"/>
      <c r="P108" s="308"/>
      <c r="Q108" s="146">
        <v>48</v>
      </c>
      <c r="R108" s="148" t="s">
        <v>15</v>
      </c>
      <c r="S108" s="151" t="s">
        <v>204</v>
      </c>
      <c r="T108" s="86">
        <f>U108/Q108</f>
        <v>224.52083333333334</v>
      </c>
      <c r="U108" s="170">
        <v>10777</v>
      </c>
    </row>
    <row r="109" spans="1:21" ht="137.25" customHeight="1" x14ac:dyDescent="0.2">
      <c r="A109" s="354"/>
      <c r="B109" s="156" t="s">
        <v>209</v>
      </c>
      <c r="C109" s="317"/>
      <c r="D109" s="320"/>
      <c r="E109" s="7">
        <v>80</v>
      </c>
      <c r="F109" s="358"/>
      <c r="G109" s="359"/>
      <c r="H109" s="359"/>
      <c r="I109" s="359"/>
      <c r="J109" s="360"/>
      <c r="K109" s="99">
        <v>150</v>
      </c>
      <c r="L109" s="307" t="str">
        <f>CONCATENATE(ROUND(T109*E108/1000,2),"-",ROUND(T109*K108/1000,2))</f>
        <v>19,13-35,88</v>
      </c>
      <c r="M109" s="308"/>
      <c r="N109" s="307" t="str">
        <f>CONCATENATE(ROUND(Q109*1000/K108,2),"-",ROUND(Q109*1000/E108,2))</f>
        <v>73,33-137,5</v>
      </c>
      <c r="O109" s="309"/>
      <c r="P109" s="308"/>
      <c r="Q109" s="146">
        <v>11</v>
      </c>
      <c r="R109" s="154" t="s">
        <v>94</v>
      </c>
      <c r="S109" s="151" t="s">
        <v>21</v>
      </c>
      <c r="T109" s="86">
        <f>U109/Q109</f>
        <v>239.18181818181819</v>
      </c>
      <c r="U109" s="169">
        <v>2631</v>
      </c>
    </row>
    <row r="110" spans="1:21" x14ac:dyDescent="0.2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L110" s="48"/>
      <c r="M110" s="48"/>
      <c r="N110" s="48"/>
      <c r="O110" s="48"/>
      <c r="P110" s="48"/>
      <c r="R110" s="48"/>
      <c r="S110" s="48"/>
      <c r="T110" s="48"/>
    </row>
    <row r="111" spans="1:21" x14ac:dyDescent="0.2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L111" s="48"/>
      <c r="M111" s="48"/>
      <c r="N111" s="48"/>
      <c r="O111" s="48"/>
      <c r="P111" s="48"/>
      <c r="R111" s="48"/>
      <c r="S111" s="48"/>
      <c r="T111" s="48"/>
    </row>
    <row r="112" spans="1:21" x14ac:dyDescent="0.2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L112" s="48"/>
      <c r="M112" s="48"/>
      <c r="N112" s="48"/>
      <c r="O112" s="48"/>
      <c r="P112" s="48"/>
      <c r="R112" s="48"/>
      <c r="S112" s="48"/>
      <c r="T112" s="48"/>
    </row>
    <row r="113" spans="1:20" x14ac:dyDescent="0.2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L113" s="48"/>
      <c r="M113" s="48"/>
      <c r="N113" s="48"/>
      <c r="O113" s="48"/>
      <c r="P113" s="48"/>
      <c r="R113" s="48"/>
      <c r="S113" s="48"/>
      <c r="T113" s="48"/>
    </row>
    <row r="114" spans="1:20" x14ac:dyDescent="0.2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L114" s="48"/>
      <c r="M114" s="48"/>
      <c r="N114" s="48"/>
      <c r="O114" s="48"/>
      <c r="P114" s="48"/>
      <c r="R114" s="48"/>
      <c r="S114" s="48"/>
      <c r="T114" s="48"/>
    </row>
    <row r="115" spans="1:20" x14ac:dyDescent="0.2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L115" s="48"/>
      <c r="M115" s="48"/>
      <c r="N115" s="48"/>
      <c r="O115" s="48"/>
      <c r="P115" s="48"/>
      <c r="R115" s="48"/>
      <c r="S115" s="48"/>
      <c r="T115" s="48"/>
    </row>
    <row r="116" spans="1:20" x14ac:dyDescent="0.2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L116" s="48"/>
      <c r="M116" s="48"/>
      <c r="N116" s="48"/>
      <c r="O116" s="48"/>
      <c r="P116" s="48"/>
      <c r="R116" s="48"/>
      <c r="S116" s="48"/>
      <c r="T116" s="48"/>
    </row>
    <row r="117" spans="1:20" x14ac:dyDescent="0.2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L117" s="48"/>
      <c r="M117" s="48"/>
      <c r="N117" s="48"/>
      <c r="O117" s="48"/>
      <c r="P117" s="48"/>
      <c r="R117" s="48"/>
      <c r="S117" s="48"/>
      <c r="T117" s="48"/>
    </row>
    <row r="118" spans="1:20" x14ac:dyDescent="0.2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L118" s="48"/>
      <c r="M118" s="48"/>
      <c r="N118" s="48"/>
      <c r="O118" s="48"/>
      <c r="P118" s="48"/>
      <c r="R118" s="48"/>
      <c r="S118" s="48"/>
      <c r="T118" s="48"/>
    </row>
    <row r="119" spans="1:20" x14ac:dyDescent="0.2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L119" s="48"/>
      <c r="M119" s="48"/>
      <c r="N119" s="48"/>
      <c r="O119" s="48"/>
      <c r="P119" s="48"/>
      <c r="R119" s="48"/>
      <c r="S119" s="48"/>
      <c r="T119" s="48"/>
    </row>
    <row r="120" spans="1:20" x14ac:dyDescent="0.2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L120" s="48"/>
      <c r="M120" s="48"/>
      <c r="N120" s="48"/>
      <c r="O120" s="48"/>
      <c r="P120" s="48"/>
      <c r="R120" s="48"/>
      <c r="S120" s="48"/>
      <c r="T120" s="48"/>
    </row>
    <row r="121" spans="1:20" x14ac:dyDescent="0.2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L121" s="48"/>
      <c r="M121" s="48"/>
      <c r="N121" s="48"/>
      <c r="O121" s="48"/>
      <c r="P121" s="48"/>
      <c r="R121" s="48"/>
      <c r="S121" s="48"/>
      <c r="T121" s="48"/>
    </row>
    <row r="122" spans="1:20" x14ac:dyDescent="0.2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L122" s="48"/>
      <c r="M122" s="48"/>
      <c r="N122" s="48"/>
      <c r="O122" s="48"/>
      <c r="P122" s="48"/>
      <c r="R122" s="48"/>
      <c r="S122" s="48"/>
      <c r="T122" s="48"/>
    </row>
    <row r="123" spans="1:20" x14ac:dyDescent="0.2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L123" s="48"/>
      <c r="M123" s="48"/>
      <c r="N123" s="48"/>
      <c r="O123" s="48"/>
      <c r="P123" s="48"/>
      <c r="R123" s="48"/>
      <c r="S123" s="48"/>
      <c r="T123" s="48"/>
    </row>
    <row r="124" spans="1:20" x14ac:dyDescent="0.2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L124" s="48"/>
      <c r="M124" s="48"/>
      <c r="N124" s="48"/>
      <c r="O124" s="48"/>
      <c r="P124" s="48"/>
      <c r="R124" s="48"/>
      <c r="S124" s="48"/>
      <c r="T124" s="48"/>
    </row>
    <row r="125" spans="1:20" x14ac:dyDescent="0.2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L125" s="48"/>
      <c r="M125" s="48"/>
      <c r="N125" s="48"/>
      <c r="O125" s="48"/>
      <c r="P125" s="48"/>
      <c r="R125" s="48"/>
      <c r="S125" s="48"/>
      <c r="T125" s="48"/>
    </row>
    <row r="126" spans="1:20" x14ac:dyDescent="0.2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L126" s="48"/>
      <c r="M126" s="48"/>
      <c r="N126" s="48"/>
      <c r="O126" s="48"/>
      <c r="P126" s="48"/>
      <c r="R126" s="48"/>
      <c r="S126" s="48"/>
      <c r="T126" s="48"/>
    </row>
    <row r="127" spans="1:20" x14ac:dyDescent="0.2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L127" s="48"/>
      <c r="M127" s="48"/>
      <c r="N127" s="48"/>
      <c r="O127" s="48"/>
      <c r="P127" s="48"/>
      <c r="R127" s="48"/>
      <c r="S127" s="48"/>
      <c r="T127" s="48"/>
    </row>
    <row r="128" spans="1:20" x14ac:dyDescent="0.2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L128" s="48"/>
      <c r="M128" s="48"/>
      <c r="N128" s="48"/>
      <c r="O128" s="48"/>
      <c r="P128" s="48"/>
      <c r="R128" s="48"/>
      <c r="S128" s="48"/>
      <c r="T128" s="48"/>
    </row>
    <row r="129" spans="1:20" x14ac:dyDescent="0.2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L129" s="48"/>
      <c r="M129" s="48"/>
      <c r="N129" s="48"/>
      <c r="O129" s="48"/>
      <c r="P129" s="48"/>
      <c r="R129" s="48"/>
      <c r="S129" s="48"/>
      <c r="T129" s="48"/>
    </row>
    <row r="130" spans="1:20" x14ac:dyDescent="0.2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L130" s="48"/>
      <c r="M130" s="48"/>
      <c r="N130" s="48"/>
      <c r="O130" s="48"/>
      <c r="P130" s="48"/>
      <c r="R130" s="48"/>
      <c r="S130" s="48"/>
      <c r="T130" s="48"/>
    </row>
    <row r="131" spans="1:20" x14ac:dyDescent="0.2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L131" s="48"/>
      <c r="M131" s="48"/>
      <c r="N131" s="48"/>
      <c r="O131" s="48"/>
      <c r="P131" s="48"/>
      <c r="R131" s="48"/>
      <c r="S131" s="48"/>
      <c r="T131" s="48"/>
    </row>
    <row r="132" spans="1:20" x14ac:dyDescent="0.2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L132" s="48"/>
      <c r="M132" s="48"/>
      <c r="N132" s="48"/>
      <c r="O132" s="48"/>
      <c r="P132" s="48"/>
      <c r="R132" s="48"/>
      <c r="S132" s="48"/>
      <c r="T132" s="48"/>
    </row>
    <row r="133" spans="1:20" x14ac:dyDescent="0.2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L133" s="48"/>
      <c r="M133" s="48"/>
      <c r="N133" s="48"/>
      <c r="O133" s="48"/>
      <c r="P133" s="48"/>
      <c r="R133" s="48"/>
      <c r="S133" s="48"/>
      <c r="T133" s="48"/>
    </row>
    <row r="134" spans="1:20" x14ac:dyDescent="0.2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L134" s="48"/>
      <c r="M134" s="48"/>
      <c r="N134" s="48"/>
      <c r="O134" s="48"/>
      <c r="P134" s="48"/>
      <c r="R134" s="48"/>
      <c r="S134" s="48"/>
      <c r="T134" s="48"/>
    </row>
    <row r="135" spans="1:20" x14ac:dyDescent="0.2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L135" s="48"/>
      <c r="M135" s="48"/>
      <c r="N135" s="48"/>
      <c r="O135" s="48"/>
      <c r="P135" s="48"/>
      <c r="R135" s="48"/>
      <c r="S135" s="48"/>
      <c r="T135" s="48"/>
    </row>
    <row r="136" spans="1:20" x14ac:dyDescent="0.2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L136" s="48"/>
      <c r="M136" s="48"/>
      <c r="N136" s="48"/>
      <c r="O136" s="48"/>
      <c r="P136" s="48"/>
      <c r="R136" s="48"/>
      <c r="S136" s="48"/>
      <c r="T136" s="48"/>
    </row>
    <row r="137" spans="1:20" x14ac:dyDescent="0.2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L137" s="48"/>
      <c r="M137" s="48"/>
      <c r="N137" s="48"/>
      <c r="O137" s="48"/>
      <c r="P137" s="48"/>
      <c r="R137" s="48"/>
      <c r="S137" s="48"/>
      <c r="T137" s="48"/>
    </row>
    <row r="138" spans="1:20" x14ac:dyDescent="0.2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L138" s="48"/>
      <c r="M138" s="48"/>
      <c r="N138" s="48"/>
      <c r="O138" s="48"/>
      <c r="P138" s="48"/>
      <c r="R138" s="48"/>
      <c r="S138" s="48"/>
      <c r="T138" s="48"/>
    </row>
    <row r="139" spans="1:20" x14ac:dyDescent="0.2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L139" s="48"/>
      <c r="M139" s="48"/>
      <c r="N139" s="48"/>
      <c r="O139" s="48"/>
      <c r="P139" s="48"/>
      <c r="R139" s="48"/>
      <c r="S139" s="48"/>
      <c r="T139" s="48"/>
    </row>
    <row r="140" spans="1:20" x14ac:dyDescent="0.2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L140" s="48"/>
      <c r="M140" s="48"/>
      <c r="N140" s="48"/>
      <c r="O140" s="48"/>
      <c r="P140" s="48"/>
      <c r="R140" s="48"/>
      <c r="S140" s="48"/>
      <c r="T140" s="48"/>
    </row>
    <row r="141" spans="1:20" x14ac:dyDescent="0.2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L141" s="48"/>
      <c r="M141" s="48"/>
      <c r="N141" s="48"/>
      <c r="O141" s="48"/>
      <c r="P141" s="48"/>
      <c r="R141" s="48"/>
      <c r="S141" s="48"/>
      <c r="T141" s="48"/>
    </row>
    <row r="142" spans="1:20" x14ac:dyDescent="0.2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L142" s="48"/>
      <c r="M142" s="48"/>
      <c r="N142" s="48"/>
      <c r="O142" s="48"/>
      <c r="P142" s="48"/>
      <c r="R142" s="48"/>
      <c r="S142" s="48"/>
      <c r="T142" s="48"/>
    </row>
    <row r="143" spans="1:20" x14ac:dyDescent="0.2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L143" s="48"/>
      <c r="M143" s="48"/>
      <c r="N143" s="48"/>
      <c r="O143" s="48"/>
      <c r="P143" s="48"/>
      <c r="R143" s="48"/>
      <c r="S143" s="48"/>
      <c r="T143" s="48"/>
    </row>
    <row r="144" spans="1:20" x14ac:dyDescent="0.2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L144" s="48"/>
      <c r="M144" s="48"/>
      <c r="N144" s="48"/>
      <c r="O144" s="48"/>
      <c r="P144" s="48"/>
      <c r="R144" s="48"/>
      <c r="S144" s="48"/>
      <c r="T144" s="48"/>
    </row>
    <row r="145" spans="1:20" x14ac:dyDescent="0.2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L145" s="48"/>
      <c r="M145" s="48"/>
      <c r="N145" s="48"/>
      <c r="O145" s="48"/>
      <c r="P145" s="48"/>
      <c r="R145" s="48"/>
      <c r="S145" s="48"/>
      <c r="T145" s="48"/>
    </row>
    <row r="146" spans="1:20" x14ac:dyDescent="0.2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L146" s="48"/>
      <c r="M146" s="48"/>
      <c r="N146" s="48"/>
      <c r="O146" s="48"/>
      <c r="P146" s="48"/>
      <c r="R146" s="48"/>
      <c r="S146" s="48"/>
      <c r="T146" s="48"/>
    </row>
    <row r="147" spans="1:20" x14ac:dyDescent="0.2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L147" s="48"/>
      <c r="M147" s="48"/>
      <c r="N147" s="48"/>
      <c r="O147" s="48"/>
      <c r="P147" s="48"/>
      <c r="R147" s="48"/>
      <c r="S147" s="48"/>
      <c r="T147" s="48"/>
    </row>
    <row r="148" spans="1:20" x14ac:dyDescent="0.2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L148" s="48"/>
      <c r="M148" s="48"/>
      <c r="N148" s="48"/>
      <c r="O148" s="48"/>
      <c r="P148" s="48"/>
      <c r="R148" s="48"/>
      <c r="S148" s="48"/>
      <c r="T148" s="48"/>
    </row>
    <row r="149" spans="1:20" x14ac:dyDescent="0.2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L149" s="48"/>
      <c r="M149" s="48"/>
      <c r="N149" s="48"/>
      <c r="O149" s="48"/>
      <c r="P149" s="48"/>
      <c r="R149" s="48"/>
      <c r="S149" s="48"/>
      <c r="T149" s="48"/>
    </row>
    <row r="150" spans="1:20" x14ac:dyDescent="0.2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L150" s="48"/>
      <c r="M150" s="48"/>
      <c r="N150" s="48"/>
      <c r="O150" s="48"/>
      <c r="P150" s="48"/>
      <c r="R150" s="48"/>
      <c r="S150" s="48"/>
      <c r="T150" s="48"/>
    </row>
    <row r="151" spans="1:20" x14ac:dyDescent="0.2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L151" s="48"/>
      <c r="M151" s="48"/>
      <c r="N151" s="48"/>
      <c r="O151" s="48"/>
      <c r="P151" s="48"/>
      <c r="R151" s="48"/>
      <c r="S151" s="48"/>
      <c r="T151" s="48"/>
    </row>
    <row r="152" spans="1:20" x14ac:dyDescent="0.2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L152" s="48"/>
      <c r="M152" s="48"/>
      <c r="N152" s="48"/>
      <c r="O152" s="48"/>
      <c r="P152" s="48"/>
      <c r="R152" s="48"/>
      <c r="S152" s="48"/>
      <c r="T152" s="48"/>
    </row>
    <row r="153" spans="1:20" x14ac:dyDescent="0.2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L153" s="48"/>
      <c r="M153" s="48"/>
      <c r="N153" s="48"/>
      <c r="O153" s="48"/>
      <c r="P153" s="48"/>
      <c r="R153" s="48"/>
      <c r="S153" s="48"/>
      <c r="T153" s="48"/>
    </row>
    <row r="154" spans="1:20" x14ac:dyDescent="0.2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L154" s="48"/>
      <c r="M154" s="48"/>
      <c r="N154" s="48"/>
      <c r="O154" s="48"/>
      <c r="P154" s="48"/>
      <c r="R154" s="48"/>
      <c r="S154" s="48"/>
      <c r="T154" s="48"/>
    </row>
    <row r="155" spans="1:20" x14ac:dyDescent="0.2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L155" s="48"/>
      <c r="M155" s="48"/>
      <c r="N155" s="48"/>
      <c r="O155" s="48"/>
      <c r="P155" s="48"/>
      <c r="R155" s="48"/>
      <c r="S155" s="48"/>
      <c r="T155" s="48"/>
    </row>
    <row r="156" spans="1:20" x14ac:dyDescent="0.2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L156" s="48"/>
      <c r="M156" s="48"/>
      <c r="N156" s="48"/>
      <c r="O156" s="48"/>
      <c r="P156" s="48"/>
      <c r="R156" s="48"/>
      <c r="S156" s="48"/>
      <c r="T156" s="48"/>
    </row>
    <row r="157" spans="1:20" x14ac:dyDescent="0.2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L157" s="48"/>
      <c r="M157" s="48"/>
      <c r="N157" s="48"/>
      <c r="O157" s="48"/>
      <c r="P157" s="48"/>
      <c r="R157" s="48"/>
      <c r="S157" s="48"/>
      <c r="T157" s="48"/>
    </row>
    <row r="158" spans="1:20" x14ac:dyDescent="0.2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L158" s="48"/>
      <c r="M158" s="48"/>
      <c r="N158" s="48"/>
      <c r="O158" s="48"/>
      <c r="P158" s="48"/>
      <c r="R158" s="48"/>
      <c r="S158" s="48"/>
      <c r="T158" s="48"/>
    </row>
    <row r="159" spans="1:20" x14ac:dyDescent="0.2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L159" s="48"/>
      <c r="M159" s="48"/>
      <c r="N159" s="48"/>
      <c r="O159" s="48"/>
      <c r="P159" s="48"/>
      <c r="R159" s="48"/>
      <c r="S159" s="48"/>
      <c r="T159" s="48"/>
    </row>
    <row r="160" spans="1:20" x14ac:dyDescent="0.2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L160" s="48"/>
      <c r="M160" s="48"/>
      <c r="N160" s="48"/>
      <c r="O160" s="48"/>
      <c r="P160" s="48"/>
      <c r="R160" s="48"/>
      <c r="S160" s="48"/>
      <c r="T160" s="48"/>
    </row>
    <row r="161" spans="1:20" x14ac:dyDescent="0.2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L161" s="48"/>
      <c r="M161" s="48"/>
      <c r="N161" s="48"/>
      <c r="O161" s="48"/>
      <c r="P161" s="48"/>
      <c r="R161" s="48"/>
      <c r="S161" s="48"/>
      <c r="T161" s="48"/>
    </row>
    <row r="162" spans="1:20" x14ac:dyDescent="0.2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L162" s="48"/>
      <c r="M162" s="48"/>
      <c r="N162" s="48"/>
      <c r="O162" s="48"/>
      <c r="P162" s="48"/>
      <c r="R162" s="48"/>
      <c r="S162" s="48"/>
      <c r="T162" s="48"/>
    </row>
    <row r="163" spans="1:20" x14ac:dyDescent="0.2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L163" s="48"/>
      <c r="M163" s="48"/>
      <c r="N163" s="48"/>
      <c r="O163" s="48"/>
      <c r="P163" s="48"/>
      <c r="R163" s="48"/>
      <c r="S163" s="48"/>
      <c r="T163" s="48"/>
    </row>
    <row r="164" spans="1:20" x14ac:dyDescent="0.2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L164" s="48"/>
      <c r="M164" s="48"/>
      <c r="N164" s="48"/>
      <c r="O164" s="48"/>
      <c r="P164" s="48"/>
      <c r="R164" s="48"/>
      <c r="S164" s="48"/>
      <c r="T164" s="48"/>
    </row>
    <row r="165" spans="1:20" x14ac:dyDescent="0.2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L165" s="48"/>
      <c r="M165" s="48"/>
      <c r="N165" s="48"/>
      <c r="O165" s="48"/>
      <c r="P165" s="48"/>
      <c r="R165" s="48"/>
      <c r="S165" s="48"/>
      <c r="T165" s="48"/>
    </row>
    <row r="166" spans="1:20" x14ac:dyDescent="0.2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L166" s="48"/>
      <c r="M166" s="48"/>
      <c r="N166" s="48"/>
      <c r="O166" s="48"/>
      <c r="P166" s="48"/>
      <c r="R166" s="48"/>
      <c r="S166" s="48"/>
      <c r="T166" s="48"/>
    </row>
    <row r="167" spans="1:20" x14ac:dyDescent="0.2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L167" s="48"/>
      <c r="M167" s="48"/>
      <c r="N167" s="48"/>
      <c r="O167" s="48"/>
      <c r="P167" s="48"/>
      <c r="R167" s="48"/>
      <c r="S167" s="48"/>
      <c r="T167" s="48"/>
    </row>
    <row r="168" spans="1:20" x14ac:dyDescent="0.2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L168" s="48"/>
      <c r="M168" s="48"/>
      <c r="N168" s="48"/>
      <c r="O168" s="48"/>
      <c r="P168" s="48"/>
      <c r="R168" s="48"/>
      <c r="S168" s="48"/>
      <c r="T168" s="48"/>
    </row>
    <row r="169" spans="1:20" x14ac:dyDescent="0.2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L169" s="48"/>
      <c r="M169" s="48"/>
      <c r="N169" s="48"/>
      <c r="O169" s="48"/>
      <c r="P169" s="48"/>
      <c r="R169" s="48"/>
      <c r="S169" s="48"/>
      <c r="T169" s="48"/>
    </row>
    <row r="170" spans="1:20" x14ac:dyDescent="0.2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L170" s="48"/>
      <c r="M170" s="48"/>
      <c r="N170" s="48"/>
      <c r="O170" s="48"/>
      <c r="P170" s="48"/>
      <c r="R170" s="48"/>
      <c r="S170" s="48"/>
      <c r="T170" s="48"/>
    </row>
    <row r="171" spans="1:20" x14ac:dyDescent="0.2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L171" s="48"/>
      <c r="M171" s="48"/>
      <c r="N171" s="48"/>
      <c r="O171" s="48"/>
      <c r="P171" s="48"/>
      <c r="R171" s="48"/>
      <c r="S171" s="48"/>
      <c r="T171" s="48"/>
    </row>
    <row r="172" spans="1:20" x14ac:dyDescent="0.2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L172" s="48"/>
      <c r="M172" s="48"/>
      <c r="N172" s="48"/>
      <c r="O172" s="48"/>
      <c r="P172" s="48"/>
      <c r="R172" s="48"/>
      <c r="S172" s="48"/>
      <c r="T172" s="48"/>
    </row>
    <row r="173" spans="1:20" x14ac:dyDescent="0.2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L173" s="48"/>
      <c r="M173" s="48"/>
      <c r="N173" s="48"/>
      <c r="O173" s="48"/>
      <c r="P173" s="48"/>
      <c r="R173" s="48"/>
      <c r="S173" s="48"/>
      <c r="T173" s="48"/>
    </row>
    <row r="174" spans="1:20" x14ac:dyDescent="0.2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L174" s="48"/>
      <c r="M174" s="48"/>
      <c r="N174" s="48"/>
      <c r="O174" s="48"/>
      <c r="P174" s="48"/>
      <c r="R174" s="48"/>
      <c r="S174" s="48"/>
      <c r="T174" s="48"/>
    </row>
    <row r="175" spans="1:20" x14ac:dyDescent="0.2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L175" s="48"/>
      <c r="M175" s="48"/>
      <c r="N175" s="48"/>
      <c r="O175" s="48"/>
      <c r="P175" s="48"/>
      <c r="R175" s="48"/>
      <c r="S175" s="48"/>
      <c r="T175" s="48"/>
    </row>
    <row r="176" spans="1:20" x14ac:dyDescent="0.2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L176" s="48"/>
      <c r="M176" s="48"/>
      <c r="N176" s="48"/>
      <c r="O176" s="48"/>
      <c r="P176" s="48"/>
      <c r="R176" s="48"/>
      <c r="S176" s="48"/>
      <c r="T176" s="48"/>
    </row>
    <row r="177" spans="1:20" x14ac:dyDescent="0.2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L177" s="48"/>
      <c r="M177" s="48"/>
      <c r="N177" s="48"/>
      <c r="O177" s="48"/>
      <c r="P177" s="48"/>
      <c r="R177" s="48"/>
      <c r="S177" s="48"/>
      <c r="T177" s="48"/>
    </row>
    <row r="178" spans="1:20" x14ac:dyDescent="0.2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L178" s="48"/>
      <c r="M178" s="48"/>
      <c r="N178" s="48"/>
      <c r="O178" s="48"/>
      <c r="P178" s="48"/>
      <c r="R178" s="48"/>
      <c r="S178" s="48"/>
      <c r="T178" s="48"/>
    </row>
    <row r="179" spans="1:20" x14ac:dyDescent="0.2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L179" s="48"/>
      <c r="M179" s="48"/>
      <c r="N179" s="48"/>
      <c r="O179" s="48"/>
      <c r="P179" s="48"/>
      <c r="R179" s="48"/>
      <c r="S179" s="48"/>
      <c r="T179" s="48"/>
    </row>
    <row r="180" spans="1:20" x14ac:dyDescent="0.2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L180" s="48"/>
      <c r="M180" s="48"/>
      <c r="N180" s="48"/>
      <c r="O180" s="48"/>
      <c r="P180" s="48"/>
      <c r="R180" s="48"/>
      <c r="S180" s="48"/>
      <c r="T180" s="48"/>
    </row>
    <row r="181" spans="1:20" x14ac:dyDescent="0.2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L181" s="48"/>
      <c r="M181" s="48"/>
      <c r="N181" s="48"/>
      <c r="O181" s="48"/>
      <c r="P181" s="48"/>
      <c r="R181" s="48"/>
      <c r="S181" s="48"/>
      <c r="T181" s="48"/>
    </row>
    <row r="182" spans="1:20" x14ac:dyDescent="0.2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L182" s="48"/>
      <c r="M182" s="48"/>
      <c r="N182" s="48"/>
      <c r="O182" s="48"/>
      <c r="P182" s="48"/>
      <c r="R182" s="48"/>
      <c r="S182" s="48"/>
      <c r="T182" s="48"/>
    </row>
    <row r="183" spans="1:20" x14ac:dyDescent="0.2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L183" s="48"/>
      <c r="M183" s="48"/>
      <c r="N183" s="48"/>
      <c r="O183" s="48"/>
      <c r="P183" s="48"/>
      <c r="R183" s="48"/>
      <c r="S183" s="48"/>
      <c r="T183" s="48"/>
    </row>
    <row r="184" spans="1:20" x14ac:dyDescent="0.2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L184" s="48"/>
      <c r="M184" s="48"/>
      <c r="N184" s="48"/>
      <c r="O184" s="48"/>
      <c r="P184" s="48"/>
      <c r="R184" s="48"/>
      <c r="S184" s="48"/>
      <c r="T184" s="48"/>
    </row>
    <row r="185" spans="1:20" x14ac:dyDescent="0.2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L185" s="48"/>
      <c r="M185" s="48"/>
      <c r="N185" s="48"/>
      <c r="O185" s="48"/>
      <c r="P185" s="48"/>
      <c r="R185" s="48"/>
      <c r="S185" s="48"/>
      <c r="T185" s="48"/>
    </row>
    <row r="186" spans="1:20" x14ac:dyDescent="0.2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L186" s="48"/>
      <c r="M186" s="48"/>
      <c r="N186" s="48"/>
      <c r="O186" s="48"/>
      <c r="P186" s="48"/>
      <c r="R186" s="48"/>
      <c r="S186" s="48"/>
      <c r="T186" s="48"/>
    </row>
    <row r="187" spans="1:20" x14ac:dyDescent="0.2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L187" s="48"/>
      <c r="M187" s="48"/>
      <c r="N187" s="48"/>
      <c r="O187" s="48"/>
      <c r="P187" s="48"/>
      <c r="R187" s="48"/>
      <c r="S187" s="48"/>
      <c r="T187" s="48"/>
    </row>
    <row r="188" spans="1:20" x14ac:dyDescent="0.2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L188" s="48"/>
      <c r="M188" s="48"/>
      <c r="N188" s="48"/>
      <c r="O188" s="48"/>
      <c r="P188" s="48"/>
      <c r="R188" s="48"/>
      <c r="S188" s="48"/>
      <c r="T188" s="48"/>
    </row>
    <row r="189" spans="1:20" x14ac:dyDescent="0.2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L189" s="48"/>
      <c r="M189" s="48"/>
      <c r="N189" s="48"/>
      <c r="O189" s="48"/>
      <c r="P189" s="48"/>
      <c r="R189" s="48"/>
      <c r="S189" s="48"/>
      <c r="T189" s="48"/>
    </row>
    <row r="190" spans="1:20" x14ac:dyDescent="0.2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L190" s="48"/>
      <c r="M190" s="48"/>
      <c r="N190" s="48"/>
      <c r="O190" s="48"/>
      <c r="P190" s="48"/>
      <c r="R190" s="48"/>
      <c r="S190" s="48"/>
      <c r="T190" s="48"/>
    </row>
    <row r="191" spans="1:20" x14ac:dyDescent="0.2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L191" s="48"/>
      <c r="M191" s="48"/>
      <c r="N191" s="48"/>
      <c r="O191" s="48"/>
      <c r="P191" s="48"/>
      <c r="R191" s="48"/>
      <c r="S191" s="48"/>
      <c r="T191" s="48"/>
    </row>
    <row r="192" spans="1:20" x14ac:dyDescent="0.2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L192" s="48"/>
      <c r="M192" s="48"/>
      <c r="N192" s="48"/>
      <c r="O192" s="48"/>
      <c r="P192" s="48"/>
      <c r="R192" s="48"/>
      <c r="S192" s="48"/>
      <c r="T192" s="48"/>
    </row>
    <row r="193" spans="1:20" x14ac:dyDescent="0.2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L193" s="48"/>
      <c r="M193" s="48"/>
      <c r="N193" s="48"/>
      <c r="O193" s="48"/>
      <c r="P193" s="48"/>
      <c r="R193" s="48"/>
      <c r="S193" s="48"/>
      <c r="T193" s="48"/>
    </row>
    <row r="194" spans="1:20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L194" s="48"/>
      <c r="M194" s="48"/>
      <c r="N194" s="48"/>
      <c r="O194" s="48"/>
      <c r="P194" s="48"/>
      <c r="R194" s="48"/>
      <c r="S194" s="48"/>
      <c r="T194" s="48"/>
    </row>
    <row r="195" spans="1:20" x14ac:dyDescent="0.2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L195" s="48"/>
      <c r="M195" s="48"/>
      <c r="N195" s="48"/>
      <c r="O195" s="48"/>
      <c r="P195" s="48"/>
      <c r="R195" s="48"/>
      <c r="S195" s="48"/>
      <c r="T195" s="48"/>
    </row>
    <row r="196" spans="1:20" x14ac:dyDescent="0.2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L196" s="48"/>
      <c r="M196" s="48"/>
      <c r="N196" s="48"/>
      <c r="O196" s="48"/>
      <c r="P196" s="48"/>
      <c r="R196" s="48"/>
      <c r="S196" s="48"/>
      <c r="T196" s="48"/>
    </row>
    <row r="197" spans="1:20" x14ac:dyDescent="0.2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L197" s="48"/>
      <c r="M197" s="48"/>
      <c r="N197" s="48"/>
      <c r="O197" s="48"/>
      <c r="P197" s="48"/>
      <c r="R197" s="48"/>
      <c r="S197" s="48"/>
      <c r="T197" s="48"/>
    </row>
    <row r="198" spans="1:20" x14ac:dyDescent="0.2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L198" s="48"/>
      <c r="M198" s="48"/>
      <c r="N198" s="48"/>
      <c r="O198" s="48"/>
      <c r="P198" s="48"/>
      <c r="R198" s="48"/>
      <c r="S198" s="48"/>
      <c r="T198" s="48"/>
    </row>
    <row r="199" spans="1:20" x14ac:dyDescent="0.2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L199" s="48"/>
      <c r="M199" s="48"/>
      <c r="N199" s="48"/>
      <c r="O199" s="48"/>
      <c r="P199" s="48"/>
      <c r="R199" s="48"/>
      <c r="S199" s="48"/>
      <c r="T199" s="48"/>
    </row>
    <row r="200" spans="1:20" x14ac:dyDescent="0.2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L200" s="48"/>
      <c r="M200" s="48"/>
      <c r="N200" s="48"/>
      <c r="O200" s="48"/>
      <c r="P200" s="48"/>
      <c r="R200" s="48"/>
      <c r="S200" s="48"/>
      <c r="T200" s="48"/>
    </row>
    <row r="201" spans="1:20" x14ac:dyDescent="0.2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L201" s="48"/>
      <c r="M201" s="48"/>
      <c r="N201" s="48"/>
      <c r="O201" s="48"/>
      <c r="P201" s="48"/>
      <c r="R201" s="48"/>
      <c r="S201" s="48"/>
      <c r="T201" s="48"/>
    </row>
    <row r="202" spans="1:20" x14ac:dyDescent="0.2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L202" s="48"/>
      <c r="M202" s="48"/>
      <c r="N202" s="48"/>
      <c r="O202" s="48"/>
      <c r="P202" s="48"/>
      <c r="R202" s="48"/>
      <c r="S202" s="48"/>
      <c r="T202" s="48"/>
    </row>
    <row r="203" spans="1:20" x14ac:dyDescent="0.2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L203" s="48"/>
      <c r="M203" s="48"/>
      <c r="N203" s="48"/>
      <c r="O203" s="48"/>
      <c r="P203" s="48"/>
      <c r="R203" s="48"/>
      <c r="S203" s="48"/>
      <c r="T203" s="48"/>
    </row>
    <row r="204" spans="1:20" x14ac:dyDescent="0.2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L204" s="48"/>
      <c r="M204" s="48"/>
      <c r="N204" s="48"/>
      <c r="O204" s="48"/>
      <c r="P204" s="48"/>
      <c r="R204" s="48"/>
      <c r="S204" s="48"/>
      <c r="T204" s="48"/>
    </row>
    <row r="205" spans="1:20" x14ac:dyDescent="0.2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L205" s="48"/>
      <c r="M205" s="48"/>
      <c r="N205" s="48"/>
      <c r="O205" s="48"/>
      <c r="P205" s="48"/>
      <c r="R205" s="48"/>
      <c r="S205" s="48"/>
      <c r="T205" s="48"/>
    </row>
    <row r="206" spans="1:20" x14ac:dyDescent="0.2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L206" s="48"/>
      <c r="M206" s="48"/>
      <c r="N206" s="48"/>
      <c r="O206" s="48"/>
      <c r="P206" s="48"/>
      <c r="R206" s="48"/>
      <c r="S206" s="48"/>
      <c r="T206" s="48"/>
    </row>
    <row r="207" spans="1:20" x14ac:dyDescent="0.2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L207" s="48"/>
      <c r="M207" s="48"/>
      <c r="N207" s="48"/>
      <c r="O207" s="48"/>
      <c r="P207" s="48"/>
      <c r="R207" s="48"/>
      <c r="S207" s="48"/>
      <c r="T207" s="48"/>
    </row>
    <row r="208" spans="1:20" x14ac:dyDescent="0.2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L208" s="48"/>
      <c r="M208" s="48"/>
      <c r="N208" s="48"/>
      <c r="O208" s="48"/>
      <c r="P208" s="48"/>
      <c r="R208" s="48"/>
      <c r="S208" s="48"/>
      <c r="T208" s="48"/>
    </row>
    <row r="209" spans="1:20" x14ac:dyDescent="0.2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L209" s="48"/>
      <c r="M209" s="48"/>
      <c r="N209" s="48"/>
      <c r="O209" s="48"/>
      <c r="P209" s="48"/>
      <c r="R209" s="48"/>
      <c r="S209" s="48"/>
      <c r="T209" s="48"/>
    </row>
    <row r="210" spans="1:20" x14ac:dyDescent="0.2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L210" s="48"/>
      <c r="M210" s="48"/>
      <c r="N210" s="48"/>
      <c r="O210" s="48"/>
      <c r="P210" s="48"/>
      <c r="R210" s="48"/>
      <c r="S210" s="48"/>
      <c r="T210" s="48"/>
    </row>
    <row r="211" spans="1:20" x14ac:dyDescent="0.2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L211" s="48"/>
      <c r="M211" s="48"/>
      <c r="N211" s="48"/>
      <c r="O211" s="48"/>
      <c r="P211" s="48"/>
      <c r="R211" s="48"/>
      <c r="S211" s="48"/>
      <c r="T211" s="48"/>
    </row>
    <row r="212" spans="1:20" x14ac:dyDescent="0.2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L212" s="48"/>
      <c r="M212" s="48"/>
      <c r="N212" s="48"/>
      <c r="O212" s="48"/>
      <c r="P212" s="48"/>
      <c r="R212" s="48"/>
      <c r="S212" s="48"/>
      <c r="T212" s="48"/>
    </row>
    <row r="213" spans="1:20" x14ac:dyDescent="0.2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L213" s="48"/>
      <c r="M213" s="48"/>
      <c r="N213" s="48"/>
      <c r="O213" s="48"/>
      <c r="P213" s="48"/>
      <c r="R213" s="48"/>
      <c r="S213" s="48"/>
      <c r="T213" s="48"/>
    </row>
    <row r="214" spans="1:20" x14ac:dyDescent="0.2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L214" s="48"/>
      <c r="M214" s="48"/>
      <c r="N214" s="48"/>
      <c r="O214" s="48"/>
      <c r="P214" s="48"/>
      <c r="R214" s="48"/>
      <c r="S214" s="48"/>
      <c r="T214" s="48"/>
    </row>
    <row r="215" spans="1:20" x14ac:dyDescent="0.2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L215" s="48"/>
      <c r="M215" s="48"/>
      <c r="N215" s="48"/>
      <c r="O215" s="48"/>
      <c r="P215" s="48"/>
      <c r="R215" s="48"/>
      <c r="S215" s="48"/>
      <c r="T215" s="48"/>
    </row>
    <row r="216" spans="1:20" x14ac:dyDescent="0.2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L216" s="48"/>
      <c r="M216" s="48"/>
      <c r="N216" s="48"/>
      <c r="O216" s="48"/>
      <c r="P216" s="48"/>
      <c r="R216" s="48"/>
      <c r="S216" s="48"/>
      <c r="T216" s="48"/>
    </row>
    <row r="217" spans="1:20" x14ac:dyDescent="0.2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L217" s="48"/>
      <c r="M217" s="48"/>
      <c r="N217" s="48"/>
      <c r="O217" s="48"/>
      <c r="P217" s="48"/>
      <c r="R217" s="48"/>
      <c r="S217" s="48"/>
      <c r="T217" s="48"/>
    </row>
    <row r="218" spans="1:20" x14ac:dyDescent="0.2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L218" s="48"/>
      <c r="M218" s="48"/>
      <c r="N218" s="48"/>
      <c r="O218" s="48"/>
      <c r="P218" s="48"/>
      <c r="R218" s="48"/>
      <c r="S218" s="48"/>
      <c r="T218" s="48"/>
    </row>
    <row r="219" spans="1:20" x14ac:dyDescent="0.2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L219" s="48"/>
      <c r="M219" s="48"/>
      <c r="N219" s="48"/>
      <c r="O219" s="48"/>
      <c r="P219" s="48"/>
      <c r="R219" s="48"/>
      <c r="S219" s="48"/>
      <c r="T219" s="48"/>
    </row>
    <row r="220" spans="1:20" x14ac:dyDescent="0.2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L220" s="48"/>
      <c r="M220" s="48"/>
      <c r="N220" s="48"/>
      <c r="O220" s="48"/>
      <c r="P220" s="48"/>
      <c r="R220" s="48"/>
      <c r="S220" s="48"/>
      <c r="T220" s="48"/>
    </row>
    <row r="221" spans="1:20" x14ac:dyDescent="0.2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L221" s="48"/>
      <c r="M221" s="48"/>
      <c r="N221" s="48"/>
      <c r="O221" s="48"/>
      <c r="P221" s="48"/>
      <c r="R221" s="48"/>
      <c r="S221" s="48"/>
      <c r="T221" s="48"/>
    </row>
    <row r="222" spans="1:20" x14ac:dyDescent="0.2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L222" s="48"/>
      <c r="M222" s="48"/>
      <c r="N222" s="48"/>
      <c r="O222" s="48"/>
      <c r="P222" s="48"/>
      <c r="R222" s="48"/>
      <c r="S222" s="48"/>
      <c r="T222" s="48"/>
    </row>
    <row r="223" spans="1:20" x14ac:dyDescent="0.2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L223" s="48"/>
      <c r="M223" s="48"/>
      <c r="N223" s="48"/>
      <c r="O223" s="48"/>
      <c r="P223" s="48"/>
      <c r="R223" s="48"/>
      <c r="S223" s="48"/>
      <c r="T223" s="48"/>
    </row>
    <row r="224" spans="1:20" x14ac:dyDescent="0.2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L224" s="48"/>
      <c r="M224" s="48"/>
      <c r="N224" s="48"/>
      <c r="O224" s="48"/>
      <c r="P224" s="48"/>
      <c r="R224" s="48"/>
      <c r="S224" s="48"/>
      <c r="T224" s="48"/>
    </row>
    <row r="225" spans="1:20" x14ac:dyDescent="0.2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L225" s="48"/>
      <c r="M225" s="48"/>
      <c r="N225" s="48"/>
      <c r="O225" s="48"/>
      <c r="P225" s="48"/>
      <c r="R225" s="48"/>
      <c r="S225" s="48"/>
      <c r="T225" s="48"/>
    </row>
    <row r="226" spans="1:20" x14ac:dyDescent="0.2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L226" s="48"/>
      <c r="M226" s="48"/>
      <c r="N226" s="48"/>
      <c r="O226" s="48"/>
      <c r="P226" s="48"/>
      <c r="R226" s="48"/>
      <c r="S226" s="48"/>
      <c r="T226" s="48"/>
    </row>
    <row r="227" spans="1:20" x14ac:dyDescent="0.2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L227" s="48"/>
      <c r="M227" s="48"/>
      <c r="N227" s="48"/>
      <c r="O227" s="48"/>
      <c r="P227" s="48"/>
      <c r="R227" s="48"/>
      <c r="S227" s="48"/>
      <c r="T227" s="48"/>
    </row>
    <row r="228" spans="1:20" x14ac:dyDescent="0.2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L228" s="48"/>
      <c r="M228" s="48"/>
      <c r="N228" s="48"/>
      <c r="O228" s="48"/>
      <c r="P228" s="48"/>
      <c r="R228" s="48"/>
      <c r="S228" s="48"/>
      <c r="T228" s="48"/>
    </row>
    <row r="229" spans="1:20" x14ac:dyDescent="0.2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L229" s="48"/>
      <c r="M229" s="48"/>
      <c r="N229" s="48"/>
      <c r="O229" s="48"/>
      <c r="P229" s="48"/>
      <c r="R229" s="48"/>
      <c r="S229" s="48"/>
      <c r="T229" s="48"/>
    </row>
    <row r="230" spans="1:20" x14ac:dyDescent="0.2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L230" s="48"/>
      <c r="M230" s="48"/>
      <c r="N230" s="48"/>
      <c r="O230" s="48"/>
      <c r="P230" s="48"/>
      <c r="R230" s="48"/>
      <c r="S230" s="48"/>
      <c r="T230" s="48"/>
    </row>
    <row r="231" spans="1:20" x14ac:dyDescent="0.2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L231" s="48"/>
      <c r="M231" s="48"/>
      <c r="N231" s="48"/>
      <c r="O231" s="48"/>
      <c r="P231" s="48"/>
      <c r="R231" s="48"/>
      <c r="S231" s="48"/>
      <c r="T231" s="48"/>
    </row>
    <row r="232" spans="1:20" x14ac:dyDescent="0.2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L232" s="48"/>
      <c r="M232" s="48"/>
      <c r="N232" s="48"/>
      <c r="O232" s="48"/>
      <c r="P232" s="48"/>
      <c r="R232" s="48"/>
      <c r="S232" s="48"/>
      <c r="T232" s="48"/>
    </row>
  </sheetData>
  <sheetProtection algorithmName="SHA-512" hashValue="97CRkkdCw2Lim2aEC5KSjAjwY1RKmNurkfWRrBhO8Xy+GAq80o6agXARzmOz2XIwCqAsE/ioSFgjyrVEtj3rEw==" saltValue="Q7ewruvtW0GM1V/ZmJneYQ==" spinCount="100000" sheet="1" objects="1" scenarios="1" selectLockedCells="1" selectUnlockedCells="1"/>
  <mergeCells count="378">
    <mergeCell ref="R66:R67"/>
    <mergeCell ref="U68:U69"/>
    <mergeCell ref="S68:S69"/>
    <mergeCell ref="T68:T69"/>
    <mergeCell ref="U70:U72"/>
    <mergeCell ref="R68:R69"/>
    <mergeCell ref="R70:R72"/>
    <mergeCell ref="S70:S72"/>
    <mergeCell ref="T70:T72"/>
    <mergeCell ref="S105:S106"/>
    <mergeCell ref="B31:B33"/>
    <mergeCell ref="S103:S104"/>
    <mergeCell ref="R95:R96"/>
    <mergeCell ref="R93:R94"/>
    <mergeCell ref="C93:C94"/>
    <mergeCell ref="D93:D94"/>
    <mergeCell ref="C82:C84"/>
    <mergeCell ref="D82:D84"/>
    <mergeCell ref="N86:P86"/>
    <mergeCell ref="C95:C96"/>
    <mergeCell ref="D95:D96"/>
    <mergeCell ref="F95:J96"/>
    <mergeCell ref="R87:R90"/>
    <mergeCell ref="N89:P89"/>
    <mergeCell ref="N90:P90"/>
    <mergeCell ref="N87:P87"/>
    <mergeCell ref="N88:P88"/>
    <mergeCell ref="L96:M96"/>
    <mergeCell ref="N96:P96"/>
    <mergeCell ref="N103:P104"/>
    <mergeCell ref="S101:S102"/>
    <mergeCell ref="R79:R80"/>
    <mergeCell ref="R77:R78"/>
    <mergeCell ref="A47:A48"/>
    <mergeCell ref="D47:D48"/>
    <mergeCell ref="F47:J48"/>
    <mergeCell ref="F49:J50"/>
    <mergeCell ref="L49:P49"/>
    <mergeCell ref="R49:R50"/>
    <mergeCell ref="L50:P50"/>
    <mergeCell ref="C47:C48"/>
    <mergeCell ref="A49:A50"/>
    <mergeCell ref="D49:D50"/>
    <mergeCell ref="C49:C50"/>
    <mergeCell ref="L47:P47"/>
    <mergeCell ref="R47:R48"/>
    <mergeCell ref="L48:P48"/>
    <mergeCell ref="A51:A52"/>
    <mergeCell ref="D51:D52"/>
    <mergeCell ref="F51:J52"/>
    <mergeCell ref="L51:P51"/>
    <mergeCell ref="R51:R52"/>
    <mergeCell ref="L52:P52"/>
    <mergeCell ref="C51:C52"/>
    <mergeCell ref="C101:C102"/>
    <mergeCell ref="L91:M91"/>
    <mergeCell ref="L92:M92"/>
    <mergeCell ref="N91:P91"/>
    <mergeCell ref="N92:P92"/>
    <mergeCell ref="A82:A84"/>
    <mergeCell ref="A93:A94"/>
    <mergeCell ref="F93:J94"/>
    <mergeCell ref="N93:P93"/>
    <mergeCell ref="N94:P94"/>
    <mergeCell ref="L82:P84"/>
    <mergeCell ref="C87:C92"/>
    <mergeCell ref="L94:M94"/>
    <mergeCell ref="A87:A92"/>
    <mergeCell ref="A85:U85"/>
    <mergeCell ref="F86:J86"/>
    <mergeCell ref="L86:M86"/>
    <mergeCell ref="A95:A96"/>
    <mergeCell ref="L103:M104"/>
    <mergeCell ref="L101:M102"/>
    <mergeCell ref="N101:P102"/>
    <mergeCell ref="D99:D100"/>
    <mergeCell ref="F99:J100"/>
    <mergeCell ref="C99:C100"/>
    <mergeCell ref="N95:P95"/>
    <mergeCell ref="L95:M95"/>
    <mergeCell ref="A97:A98"/>
    <mergeCell ref="D97:D98"/>
    <mergeCell ref="F97:J98"/>
    <mergeCell ref="L97:M98"/>
    <mergeCell ref="A101:A102"/>
    <mergeCell ref="D101:D102"/>
    <mergeCell ref="F101:J102"/>
    <mergeCell ref="C103:C104"/>
    <mergeCell ref="N99:P99"/>
    <mergeCell ref="L100:M100"/>
    <mergeCell ref="A103:A104"/>
    <mergeCell ref="D103:D104"/>
    <mergeCell ref="F103:J104"/>
    <mergeCell ref="A99:A100"/>
    <mergeCell ref="D87:D92"/>
    <mergeCell ref="F87:J92"/>
    <mergeCell ref="L87:M87"/>
    <mergeCell ref="F82:J84"/>
    <mergeCell ref="B83:B84"/>
    <mergeCell ref="B88:B92"/>
    <mergeCell ref="L88:M88"/>
    <mergeCell ref="R101:R102"/>
    <mergeCell ref="L99:M99"/>
    <mergeCell ref="N97:P98"/>
    <mergeCell ref="C97:C98"/>
    <mergeCell ref="R91:R92"/>
    <mergeCell ref="L89:M89"/>
    <mergeCell ref="L90:M90"/>
    <mergeCell ref="R97:R98"/>
    <mergeCell ref="C68:C69"/>
    <mergeCell ref="C70:C72"/>
    <mergeCell ref="A66:A67"/>
    <mergeCell ref="D66:D67"/>
    <mergeCell ref="F66:J67"/>
    <mergeCell ref="L66:P66"/>
    <mergeCell ref="A68:A69"/>
    <mergeCell ref="C76:C81"/>
    <mergeCell ref="B77:B81"/>
    <mergeCell ref="L72:P72"/>
    <mergeCell ref="D68:D69"/>
    <mergeCell ref="F68:J69"/>
    <mergeCell ref="L68:P69"/>
    <mergeCell ref="A70:A72"/>
    <mergeCell ref="L70:P70"/>
    <mergeCell ref="A76:A81"/>
    <mergeCell ref="D76:D81"/>
    <mergeCell ref="L67:P67"/>
    <mergeCell ref="E79:E81"/>
    <mergeCell ref="B71:B72"/>
    <mergeCell ref="L71:P71"/>
    <mergeCell ref="F81:J81"/>
    <mergeCell ref="F76:J80"/>
    <mergeCell ref="F75:J75"/>
    <mergeCell ref="F54:J54"/>
    <mergeCell ref="L54:P54"/>
    <mergeCell ref="L65:P65"/>
    <mergeCell ref="L61:P62"/>
    <mergeCell ref="S61:S62"/>
    <mergeCell ref="R61:R63"/>
    <mergeCell ref="S59:S60"/>
    <mergeCell ref="T59:T60"/>
    <mergeCell ref="U59:U60"/>
    <mergeCell ref="R64:R65"/>
    <mergeCell ref="R35:R37"/>
    <mergeCell ref="F42:F43"/>
    <mergeCell ref="G42:G43"/>
    <mergeCell ref="H42:H43"/>
    <mergeCell ref="I42:I43"/>
    <mergeCell ref="L46:P46"/>
    <mergeCell ref="A45:A46"/>
    <mergeCell ref="D45:D46"/>
    <mergeCell ref="F45:J46"/>
    <mergeCell ref="L45:P45"/>
    <mergeCell ref="A44:U44"/>
    <mergeCell ref="C42:C43"/>
    <mergeCell ref="C45:C46"/>
    <mergeCell ref="A42:A43"/>
    <mergeCell ref="D42:D43"/>
    <mergeCell ref="R40:R41"/>
    <mergeCell ref="R45:R46"/>
    <mergeCell ref="S40:S41"/>
    <mergeCell ref="T40:T41"/>
    <mergeCell ref="J42:J43"/>
    <mergeCell ref="L42:L43"/>
    <mergeCell ref="O42:O43"/>
    <mergeCell ref="P42:P43"/>
    <mergeCell ref="R42:R43"/>
    <mergeCell ref="U40:U41"/>
    <mergeCell ref="J40:J41"/>
    <mergeCell ref="L40:L41"/>
    <mergeCell ref="M40:M41"/>
    <mergeCell ref="N40:N41"/>
    <mergeCell ref="O40:O41"/>
    <mergeCell ref="P40:P41"/>
    <mergeCell ref="T28:T29"/>
    <mergeCell ref="U28:U29"/>
    <mergeCell ref="P35:P37"/>
    <mergeCell ref="P28:P29"/>
    <mergeCell ref="Q28:Q29"/>
    <mergeCell ref="R28:R29"/>
    <mergeCell ref="S28:S29"/>
    <mergeCell ref="N33:P33"/>
    <mergeCell ref="N30:P30"/>
    <mergeCell ref="R30:R33"/>
    <mergeCell ref="A34:U34"/>
    <mergeCell ref="A30:A33"/>
    <mergeCell ref="D30:D33"/>
    <mergeCell ref="F30:J33"/>
    <mergeCell ref="L30:M30"/>
    <mergeCell ref="C28:C29"/>
    <mergeCell ref="C30:C33"/>
    <mergeCell ref="A28:A29"/>
    <mergeCell ref="D28:D29"/>
    <mergeCell ref="L33:M33"/>
    <mergeCell ref="L31:M31"/>
    <mergeCell ref="N31:P31"/>
    <mergeCell ref="L32:M32"/>
    <mergeCell ref="N32:P32"/>
    <mergeCell ref="I28:I29"/>
    <mergeCell ref="J28:J29"/>
    <mergeCell ref="L28:L29"/>
    <mergeCell ref="M28:M29"/>
    <mergeCell ref="N28:N29"/>
    <mergeCell ref="O28:O29"/>
    <mergeCell ref="F28:F29"/>
    <mergeCell ref="G28:G29"/>
    <mergeCell ref="H28:H29"/>
    <mergeCell ref="O35:O37"/>
    <mergeCell ref="B36:B37"/>
    <mergeCell ref="G36:G37"/>
    <mergeCell ref="H36:H37"/>
    <mergeCell ref="A35:A37"/>
    <mergeCell ref="D35:D37"/>
    <mergeCell ref="F35:F37"/>
    <mergeCell ref="C40:C41"/>
    <mergeCell ref="A40:A41"/>
    <mergeCell ref="D40:D41"/>
    <mergeCell ref="C35:C37"/>
    <mergeCell ref="I35:I37"/>
    <mergeCell ref="J35:J37"/>
    <mergeCell ref="L35:L37"/>
    <mergeCell ref="C38:C39"/>
    <mergeCell ref="D38:D39"/>
    <mergeCell ref="F38:F39"/>
    <mergeCell ref="L38:L39"/>
    <mergeCell ref="J38:J39"/>
    <mergeCell ref="I38:I39"/>
    <mergeCell ref="F40:F41"/>
    <mergeCell ref="G40:G41"/>
    <mergeCell ref="A38:A39"/>
    <mergeCell ref="H38:H39"/>
    <mergeCell ref="A27:U27"/>
    <mergeCell ref="A19:A22"/>
    <mergeCell ref="D19:D22"/>
    <mergeCell ref="F19:F22"/>
    <mergeCell ref="G19:G22"/>
    <mergeCell ref="H19:H22"/>
    <mergeCell ref="I19:I22"/>
    <mergeCell ref="J19:J22"/>
    <mergeCell ref="R19:R20"/>
    <mergeCell ref="B20:B22"/>
    <mergeCell ref="R21:R22"/>
    <mergeCell ref="C19:C22"/>
    <mergeCell ref="R23:R24"/>
    <mergeCell ref="R25:R26"/>
    <mergeCell ref="B24:B26"/>
    <mergeCell ref="A23:A26"/>
    <mergeCell ref="C23:C26"/>
    <mergeCell ref="D23:D26"/>
    <mergeCell ref="F23:F26"/>
    <mergeCell ref="G23:G26"/>
    <mergeCell ref="H23:H26"/>
    <mergeCell ref="I23:I26"/>
    <mergeCell ref="J23:J26"/>
    <mergeCell ref="R11:R12"/>
    <mergeCell ref="B12:B14"/>
    <mergeCell ref="R13:R14"/>
    <mergeCell ref="C8:C9"/>
    <mergeCell ref="C11:C14"/>
    <mergeCell ref="A10:U10"/>
    <mergeCell ref="A15:A18"/>
    <mergeCell ref="D15:D18"/>
    <mergeCell ref="F15:F18"/>
    <mergeCell ref="G15:G18"/>
    <mergeCell ref="H15:H18"/>
    <mergeCell ref="I15:I18"/>
    <mergeCell ref="J15:J18"/>
    <mergeCell ref="R15:R16"/>
    <mergeCell ref="B16:B18"/>
    <mergeCell ref="R17:R18"/>
    <mergeCell ref="C15:C18"/>
    <mergeCell ref="A108:A109"/>
    <mergeCell ref="C108:C109"/>
    <mergeCell ref="D108:D109"/>
    <mergeCell ref="F108:J109"/>
    <mergeCell ref="D1:L1"/>
    <mergeCell ref="Q1:T1"/>
    <mergeCell ref="D4:L4"/>
    <mergeCell ref="D5:F5"/>
    <mergeCell ref="G5:L5"/>
    <mergeCell ref="A11:A14"/>
    <mergeCell ref="D11:D14"/>
    <mergeCell ref="F11:F14"/>
    <mergeCell ref="G11:G14"/>
    <mergeCell ref="H11:H14"/>
    <mergeCell ref="A7:U7"/>
    <mergeCell ref="A8:A9"/>
    <mergeCell ref="B8:B9"/>
    <mergeCell ref="D8:D9"/>
    <mergeCell ref="F8:J8"/>
    <mergeCell ref="L8:P8"/>
    <mergeCell ref="R8:R9"/>
    <mergeCell ref="R105:R106"/>
    <mergeCell ref="S8:S9"/>
    <mergeCell ref="T8:T9"/>
    <mergeCell ref="U105:U106"/>
    <mergeCell ref="T105:T106"/>
    <mergeCell ref="A61:A65"/>
    <mergeCell ref="C61:C65"/>
    <mergeCell ref="D61:D65"/>
    <mergeCell ref="F61:J65"/>
    <mergeCell ref="A59:A60"/>
    <mergeCell ref="D59:D60"/>
    <mergeCell ref="F59:J60"/>
    <mergeCell ref="B62:B65"/>
    <mergeCell ref="C66:C67"/>
    <mergeCell ref="A105:A107"/>
    <mergeCell ref="C105:C107"/>
    <mergeCell ref="D105:D107"/>
    <mergeCell ref="F105:J107"/>
    <mergeCell ref="B106:B107"/>
    <mergeCell ref="R59:R60"/>
    <mergeCell ref="C59:C60"/>
    <mergeCell ref="L59:P60"/>
    <mergeCell ref="T61:T62"/>
    <mergeCell ref="U61:U62"/>
    <mergeCell ref="L63:P63"/>
    <mergeCell ref="L64:P64"/>
    <mergeCell ref="U97:U98"/>
    <mergeCell ref="L109:M109"/>
    <mergeCell ref="N109:P109"/>
    <mergeCell ref="N107:P107"/>
    <mergeCell ref="L108:M108"/>
    <mergeCell ref="N108:P108"/>
    <mergeCell ref="L107:M107"/>
    <mergeCell ref="L105:M106"/>
    <mergeCell ref="N105:P106"/>
    <mergeCell ref="H40:H41"/>
    <mergeCell ref="I40:I41"/>
    <mergeCell ref="A53:U53"/>
    <mergeCell ref="R55:R56"/>
    <mergeCell ref="B56:B58"/>
    <mergeCell ref="L56:P56"/>
    <mergeCell ref="L57:P57"/>
    <mergeCell ref="R57:R58"/>
    <mergeCell ref="L58:P58"/>
    <mergeCell ref="C55:C58"/>
    <mergeCell ref="A55:A58"/>
    <mergeCell ref="D55:D58"/>
    <mergeCell ref="F55:J58"/>
    <mergeCell ref="L55:P55"/>
    <mergeCell ref="T73:T74"/>
    <mergeCell ref="U73:U74"/>
    <mergeCell ref="T97:T98"/>
    <mergeCell ref="S97:S98"/>
    <mergeCell ref="N100:P100"/>
    <mergeCell ref="T103:T104"/>
    <mergeCell ref="U103:U104"/>
    <mergeCell ref="T101:T102"/>
    <mergeCell ref="U101:U102"/>
    <mergeCell ref="R103:R104"/>
    <mergeCell ref="L75:P75"/>
    <mergeCell ref="L76:P81"/>
    <mergeCell ref="L93:M93"/>
    <mergeCell ref="A2:U2"/>
    <mergeCell ref="A3:U3"/>
    <mergeCell ref="A73:A74"/>
    <mergeCell ref="F70:J72"/>
    <mergeCell ref="D73:D74"/>
    <mergeCell ref="F73:J74"/>
    <mergeCell ref="L73:P74"/>
    <mergeCell ref="Q73:Q74"/>
    <mergeCell ref="C73:C74"/>
    <mergeCell ref="R73:R74"/>
    <mergeCell ref="S73:S74"/>
    <mergeCell ref="G38:G39"/>
    <mergeCell ref="O38:O39"/>
    <mergeCell ref="P38:P39"/>
    <mergeCell ref="R38:R39"/>
    <mergeCell ref="S38:S39"/>
    <mergeCell ref="U38:U39"/>
    <mergeCell ref="T38:T39"/>
    <mergeCell ref="Q38:Q39"/>
    <mergeCell ref="M38:M39"/>
    <mergeCell ref="N38:N39"/>
    <mergeCell ref="U8:U9"/>
    <mergeCell ref="I11:I14"/>
    <mergeCell ref="J11:J14"/>
  </mergeCells>
  <hyperlinks>
    <hyperlink ref="B11" r:id="rId1" display="http://www.nort-udm.ru/catalog/ognezashita-derevo/pirilax-lux/?utm_source=site&amp;utm_medium=pdf&amp;utm_campaign=price&amp;utm_content=HEADER-POSITION&amp;utm_term=Pirilax-Lux" xr:uid="{00000000-0004-0000-0000-000000000000}"/>
    <hyperlink ref="B15" r:id="rId2" xr:uid="{00000000-0004-0000-0000-000001000000}"/>
    <hyperlink ref="B19" r:id="rId3" display="http://www.nort-udm.ru/catalog/ognezashita-derevo/pirilax-terma/?utm_source=site&amp;utm_medium=pdf&amp;utm_campaign=price&amp;utm_content=HEADER-POSITION&amp;utm_term=Pirilax-Terma" xr:uid="{00000000-0004-0000-0000-000002000000}"/>
    <hyperlink ref="B23" r:id="rId4" xr:uid="{00000000-0004-0000-0000-000003000000}"/>
    <hyperlink ref="B40" r:id="rId5" display="МИГ®- 09 для древесины" xr:uid="{00000000-0004-0000-0000-000004000000}"/>
    <hyperlink ref="B35" r:id="rId6" xr:uid="{00000000-0004-0000-0000-000005000000}"/>
    <hyperlink ref="B45" r:id="rId7" xr:uid="{00000000-0004-0000-0000-000006000000}"/>
    <hyperlink ref="B47" r:id="rId8" xr:uid="{00000000-0004-0000-0000-000007000000}"/>
    <hyperlink ref="B49" r:id="rId9" xr:uid="{00000000-0004-0000-0000-000008000000}"/>
    <hyperlink ref="B61" r:id="rId10" display="http://www.nort-udm.ru/catalog/antiseptic-wood/nortex-doctor-wood/?utm_source=site&amp;utm_medium=pdf&amp;utm_campaign=price&amp;utm_content=HEADER-POSITION&amp;utm_term=NORTEX-DOCTOR-WOOD" xr:uid="{00000000-0004-0000-0000-000009000000}"/>
    <hyperlink ref="B70" r:id="rId11" display="http://www.nort-udm.ru/catalog/antiseptic-wood/nortex-tranzit/?utm_source=site&amp;utm_medium=pdf&amp;utm_campaign=price&amp;utm_content=HEADER-POSITION&amp;utm_term=NORTEX-TRANSIT" xr:uid="{00000000-0004-0000-0000-00000A000000}"/>
    <hyperlink ref="B95" r:id="rId12" xr:uid="{00000000-0004-0000-0000-00000B000000}"/>
    <hyperlink ref="B101" r:id="rId13" display=" НОРТОВСКАЯ® ГРУНТОВКА-АНТИСЕПТИК" xr:uid="{00000000-0004-0000-0000-00000C000000}"/>
    <hyperlink ref="B93" r:id="rId14" display="KRASULA® для интерьеров" xr:uid="{00000000-0004-0000-0000-00000D000000}"/>
    <hyperlink ref="B42" r:id="rId15" display="http://www.nort-udm.ru/catalog/ognezashita-derevo/mig-09/?utm_source=site&amp;utm_medium=pdf&amp;utm_campaign=price&amp;utm_content=HEADER-POSITION&amp;utm_term=MIG-09" xr:uid="{00000000-0004-0000-0000-00000E000000}"/>
    <hyperlink ref="B66" r:id="rId16" xr:uid="{00000000-0004-0000-0000-00000F000000}"/>
    <hyperlink ref="B99" r:id="rId17" xr:uid="{00000000-0004-0000-0000-000010000000}"/>
    <hyperlink ref="B59" r:id="rId18" xr:uid="{00000000-0004-0000-0000-000011000000}"/>
    <hyperlink ref="B68" r:id="rId19" xr:uid="{00000000-0004-0000-0000-000012000000}"/>
    <hyperlink ref="B97" r:id="rId20" xr:uid="{00000000-0004-0000-0000-000013000000}"/>
    <hyperlink ref="B28" r:id="rId21" xr:uid="{00000000-0004-0000-0000-000014000000}"/>
    <hyperlink ref="B51" r:id="rId22" xr:uid="{00000000-0004-0000-0000-000015000000}"/>
    <hyperlink ref="B30" r:id="rId23" display="KRASULA® для огнезащитных покрытий" xr:uid="{00000000-0004-0000-0000-000016000000}"/>
    <hyperlink ref="B76" r:id="rId24" xr:uid="{00000000-0004-0000-0000-000017000000}"/>
    <hyperlink ref="B82" r:id="rId25" display="Nortex®-Eco" xr:uid="{00000000-0004-0000-0000-000018000000}"/>
    <hyperlink ref="B105" r:id="rId26" xr:uid="{00000000-0004-0000-0000-000019000000}"/>
    <hyperlink ref="B103" r:id="rId27" xr:uid="{00000000-0004-0000-0000-00001A000000}"/>
    <hyperlink ref="B87" r:id="rId28" xr:uid="{00000000-0004-0000-0000-00001B000000}"/>
    <hyperlink ref="B55" r:id="rId29" display="http://www.nort-udm.ru/catalog/antiseptic-wood/nortex-lux-wood/?utm_source=site&amp;utm_medium=pdf&amp;utm_campaign=price&amp;utm_content=HEADER-POSITION&amp;utm_term=NORTEX-LUX-WOOD" xr:uid="{00000000-0004-0000-0000-00001C000000}"/>
    <hyperlink ref="B38" r:id="rId30" display="ОЗОН®-007 для древесины" xr:uid="{00000000-0004-0000-0000-00001D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30" fitToHeight="10" orientation="portrait" horizontalDpi="1200" verticalDpi="1200" r:id="rId31"/>
  <rowBreaks count="2" manualBreakCount="2">
    <brk id="52" max="20" man="1"/>
    <brk id="98" max="20" man="1"/>
  </rowBreaks>
  <drawing r:id="rId3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F229"/>
  <sheetViews>
    <sheetView tabSelected="1" view="pageBreakPreview" zoomScale="70" zoomScaleNormal="25" zoomScaleSheetLayoutView="70" workbookViewId="0">
      <selection activeCell="F5" sqref="F5"/>
    </sheetView>
  </sheetViews>
  <sheetFormatPr defaultRowHeight="12.75" x14ac:dyDescent="0.2"/>
  <cols>
    <col min="1" max="1" width="7" customWidth="1"/>
    <col min="2" max="2" width="101.85546875" customWidth="1"/>
    <col min="3" max="3" width="21.5703125" customWidth="1"/>
    <col min="4" max="4" width="15.42578125" customWidth="1"/>
    <col min="5" max="5" width="10.42578125" style="20" customWidth="1"/>
    <col min="6" max="6" width="23.28515625" style="175" customWidth="1"/>
  </cols>
  <sheetData>
    <row r="1" spans="1:6" ht="35.25" customHeight="1" x14ac:dyDescent="0.25">
      <c r="A1" s="446" t="s">
        <v>261</v>
      </c>
      <c r="B1" s="446"/>
      <c r="C1" s="446"/>
      <c r="D1" s="446"/>
      <c r="E1" s="446"/>
      <c r="F1" s="446"/>
    </row>
    <row r="2" spans="1:6" ht="18.75" customHeight="1" x14ac:dyDescent="0.25">
      <c r="A2" s="446"/>
      <c r="B2" s="446"/>
      <c r="C2" s="446"/>
      <c r="D2" s="446"/>
      <c r="E2" s="446"/>
      <c r="F2" s="446"/>
    </row>
    <row r="3" spans="1:6" ht="20.25" customHeight="1" x14ac:dyDescent="0.25">
      <c r="A3" s="446" t="s">
        <v>262</v>
      </c>
      <c r="B3" s="446"/>
      <c r="C3" s="446"/>
      <c r="D3" s="446"/>
      <c r="E3" s="446"/>
      <c r="F3" s="446"/>
    </row>
    <row r="4" spans="1:6" ht="36.75" customHeight="1" x14ac:dyDescent="0.35">
      <c r="A4" s="1"/>
      <c r="B4" s="8"/>
      <c r="C4" s="495"/>
      <c r="D4" s="495"/>
      <c r="E4" s="9"/>
      <c r="F4" s="174"/>
    </row>
    <row r="5" spans="1:6" ht="30" customHeight="1" x14ac:dyDescent="0.35">
      <c r="A5" s="1" t="s">
        <v>260</v>
      </c>
      <c r="B5" s="1"/>
      <c r="C5" s="1"/>
      <c r="D5" s="1"/>
      <c r="E5" s="10"/>
      <c r="F5" s="174"/>
    </row>
    <row r="6" spans="1:6" ht="25.5" customHeight="1" x14ac:dyDescent="0.35">
      <c r="A6" s="496" t="s">
        <v>198</v>
      </c>
      <c r="B6" s="496"/>
      <c r="C6" s="496"/>
      <c r="D6" s="496"/>
      <c r="E6" s="496"/>
      <c r="F6" s="496"/>
    </row>
    <row r="7" spans="1:6" ht="33" customHeight="1" x14ac:dyDescent="0.2">
      <c r="A7" s="497" t="s">
        <v>0</v>
      </c>
      <c r="B7" s="497" t="s">
        <v>1</v>
      </c>
      <c r="C7" s="497" t="s">
        <v>5</v>
      </c>
      <c r="D7" s="497" t="s">
        <v>6</v>
      </c>
      <c r="E7" s="499" t="s">
        <v>90</v>
      </c>
      <c r="F7" s="501" t="s">
        <v>135</v>
      </c>
    </row>
    <row r="8" spans="1:6" ht="33.75" customHeight="1" x14ac:dyDescent="0.2">
      <c r="A8" s="498"/>
      <c r="B8" s="498"/>
      <c r="C8" s="498"/>
      <c r="D8" s="498"/>
      <c r="E8" s="500"/>
      <c r="F8" s="502"/>
    </row>
    <row r="9" spans="1:6" ht="35.1" customHeight="1" x14ac:dyDescent="0.2">
      <c r="A9" s="387" t="s">
        <v>162</v>
      </c>
      <c r="B9" s="388"/>
      <c r="C9" s="388"/>
      <c r="D9" s="388"/>
      <c r="E9" s="388"/>
      <c r="F9" s="389"/>
    </row>
    <row r="10" spans="1:6" ht="25.5" customHeight="1" x14ac:dyDescent="0.2">
      <c r="A10" s="503">
        <v>1</v>
      </c>
      <c r="B10" s="23" t="s">
        <v>72</v>
      </c>
      <c r="C10" s="458"/>
      <c r="D10" s="3" t="str">
        <f>'Прайс ЕЦП полный '!S11</f>
        <v>50 кг</v>
      </c>
      <c r="E10" s="11">
        <v>1</v>
      </c>
      <c r="F10" s="169">
        <f>'Прайс ЕЦП полный '!U11</f>
        <v>17299</v>
      </c>
    </row>
    <row r="11" spans="1:6" ht="35.25" customHeight="1" x14ac:dyDescent="0.2">
      <c r="A11" s="503"/>
      <c r="B11" s="504" t="s">
        <v>80</v>
      </c>
      <c r="C11" s="459"/>
      <c r="D11" s="3" t="str">
        <f>'Прайс ЕЦП полный '!S12</f>
        <v>24 кг</v>
      </c>
      <c r="E11" s="12">
        <v>1</v>
      </c>
      <c r="F11" s="224">
        <f>'Прайс ЕЦП полный '!U12</f>
        <v>10317</v>
      </c>
    </row>
    <row r="12" spans="1:6" ht="35.25" customHeight="1" x14ac:dyDescent="0.2">
      <c r="A12" s="503"/>
      <c r="B12" s="504"/>
      <c r="C12" s="459"/>
      <c r="D12" s="3" t="str">
        <f>'Прайс ЕЦП полный '!S13</f>
        <v>12 кг</v>
      </c>
      <c r="E12" s="12">
        <v>1</v>
      </c>
      <c r="F12" s="224">
        <f>'Прайс ЕЦП полный '!U13</f>
        <v>5904</v>
      </c>
    </row>
    <row r="13" spans="1:6" ht="54" customHeight="1" x14ac:dyDescent="0.2">
      <c r="A13" s="503"/>
      <c r="B13" s="504"/>
      <c r="C13" s="459"/>
      <c r="D13" s="3" t="str">
        <f>'Прайс ЕЦП полный '!S14</f>
        <v>6 кг</v>
      </c>
      <c r="E13" s="12">
        <v>1</v>
      </c>
      <c r="F13" s="224">
        <f>'Прайс ЕЦП полный '!U14</f>
        <v>3161</v>
      </c>
    </row>
    <row r="14" spans="1:6" ht="23.25" customHeight="1" x14ac:dyDescent="0.2">
      <c r="A14" s="457">
        <v>2</v>
      </c>
      <c r="B14" s="24" t="s">
        <v>73</v>
      </c>
      <c r="C14" s="458"/>
      <c r="D14" s="5" t="str">
        <f>'Прайс ЕЦП полный '!S15</f>
        <v>50 кг</v>
      </c>
      <c r="E14" s="13">
        <v>1</v>
      </c>
      <c r="F14" s="224">
        <f>'Прайс ЕЦП полный '!U15</f>
        <v>13531</v>
      </c>
    </row>
    <row r="15" spans="1:6" ht="27.75" customHeight="1" x14ac:dyDescent="0.2">
      <c r="A15" s="457"/>
      <c r="B15" s="492" t="s">
        <v>79</v>
      </c>
      <c r="C15" s="459"/>
      <c r="D15" s="5" t="str">
        <f>'Прайс ЕЦП полный '!S16</f>
        <v>24 кг</v>
      </c>
      <c r="E15" s="14">
        <v>1</v>
      </c>
      <c r="F15" s="224">
        <f>'Прайс ЕЦП полный '!U16</f>
        <v>7842</v>
      </c>
    </row>
    <row r="16" spans="1:6" ht="27.75" customHeight="1" x14ac:dyDescent="0.2">
      <c r="A16" s="457"/>
      <c r="B16" s="492"/>
      <c r="C16" s="459"/>
      <c r="D16" s="5" t="str">
        <f>'Прайс ЕЦП полный '!S17</f>
        <v>12 кг</v>
      </c>
      <c r="E16" s="14">
        <v>1</v>
      </c>
      <c r="F16" s="224">
        <f>'Прайс ЕЦП полный '!U17</f>
        <v>4574</v>
      </c>
    </row>
    <row r="17" spans="1:6" ht="27.75" customHeight="1" x14ac:dyDescent="0.2">
      <c r="A17" s="457"/>
      <c r="B17" s="492"/>
      <c r="C17" s="459"/>
      <c r="D17" s="5" t="str">
        <f>'Прайс ЕЦП полный '!S18</f>
        <v>6 кг</v>
      </c>
      <c r="E17" s="14">
        <v>1</v>
      </c>
      <c r="F17" s="224">
        <f>'Прайс ЕЦП полный '!U18</f>
        <v>2450</v>
      </c>
    </row>
    <row r="18" spans="1:6" ht="30" customHeight="1" x14ac:dyDescent="0.2">
      <c r="A18" s="503">
        <v>3</v>
      </c>
      <c r="B18" s="23" t="s">
        <v>74</v>
      </c>
      <c r="C18" s="458"/>
      <c r="D18" s="3" t="str">
        <f>'Прайс ЕЦП полный '!S19</f>
        <v>50 кг</v>
      </c>
      <c r="E18" s="11">
        <v>1</v>
      </c>
      <c r="F18" s="224">
        <f>'Прайс ЕЦП полный '!U19</f>
        <v>14028</v>
      </c>
    </row>
    <row r="19" spans="1:6" ht="30" customHeight="1" x14ac:dyDescent="0.2">
      <c r="A19" s="503"/>
      <c r="B19" s="505" t="s">
        <v>78</v>
      </c>
      <c r="C19" s="459"/>
      <c r="D19" s="3" t="str">
        <f>'Прайс ЕЦП полный '!S20</f>
        <v>26 кг</v>
      </c>
      <c r="E19" s="12">
        <v>1</v>
      </c>
      <c r="F19" s="224">
        <f>'Прайс ЕЦП полный '!U20</f>
        <v>8808</v>
      </c>
    </row>
    <row r="20" spans="1:6" ht="30" customHeight="1" x14ac:dyDescent="0.2">
      <c r="A20" s="503"/>
      <c r="B20" s="505"/>
      <c r="C20" s="459"/>
      <c r="D20" s="3" t="str">
        <f>'Прайс ЕЦП полный '!S21</f>
        <v>12 кг</v>
      </c>
      <c r="E20" s="12">
        <v>1</v>
      </c>
      <c r="F20" s="224">
        <f>'Прайс ЕЦП полный '!U21</f>
        <v>4766</v>
      </c>
    </row>
    <row r="21" spans="1:6" ht="72.75" customHeight="1" x14ac:dyDescent="0.2">
      <c r="A21" s="503"/>
      <c r="B21" s="505"/>
      <c r="C21" s="459"/>
      <c r="D21" s="3" t="str">
        <f>'Прайс ЕЦП полный '!S22</f>
        <v>6 кг</v>
      </c>
      <c r="E21" s="12">
        <v>1</v>
      </c>
      <c r="F21" s="224">
        <f>'Прайс ЕЦП полный '!U22</f>
        <v>2551</v>
      </c>
    </row>
    <row r="22" spans="1:6" ht="24.75" customHeight="1" x14ac:dyDescent="0.2">
      <c r="A22" s="353">
        <v>4</v>
      </c>
      <c r="B22" s="208" t="s">
        <v>23</v>
      </c>
      <c r="C22" s="493"/>
      <c r="D22" s="5" t="str">
        <f>'Прайс ЕЦП полный '!S23</f>
        <v>46 кг</v>
      </c>
      <c r="E22" s="13">
        <v>1</v>
      </c>
      <c r="F22" s="224">
        <f>'Прайс ЕЦП полный '!U23</f>
        <v>15775</v>
      </c>
    </row>
    <row r="23" spans="1:6" ht="30" customHeight="1" x14ac:dyDescent="0.2">
      <c r="A23" s="354"/>
      <c r="B23" s="507" t="s">
        <v>226</v>
      </c>
      <c r="C23" s="494"/>
      <c r="D23" s="5" t="str">
        <f>'Прайс ЕЦП полный '!S24</f>
        <v>22 кг</v>
      </c>
      <c r="E23" s="14">
        <v>1</v>
      </c>
      <c r="F23" s="224">
        <f>'Прайс ЕЦП полный '!U24</f>
        <v>9268</v>
      </c>
    </row>
    <row r="24" spans="1:6" ht="30" customHeight="1" x14ac:dyDescent="0.2">
      <c r="A24" s="354"/>
      <c r="B24" s="507"/>
      <c r="C24" s="494"/>
      <c r="D24" s="5" t="str">
        <f>'Прайс ЕЦП полный '!S25</f>
        <v>11 кг</v>
      </c>
      <c r="E24" s="14">
        <v>1</v>
      </c>
      <c r="F24" s="224">
        <f>'Прайс ЕЦП полный '!U25</f>
        <v>4809</v>
      </c>
    </row>
    <row r="25" spans="1:6" ht="30" customHeight="1" x14ac:dyDescent="0.2">
      <c r="A25" s="354"/>
      <c r="B25" s="507"/>
      <c r="C25" s="494"/>
      <c r="D25" s="5" t="str">
        <f>'Прайс ЕЦП полный '!S26</f>
        <v>5,5 кг</v>
      </c>
      <c r="E25" s="14">
        <v>1</v>
      </c>
      <c r="F25" s="224">
        <f>'Прайс ЕЦП полный '!U26</f>
        <v>2831</v>
      </c>
    </row>
    <row r="26" spans="1:6" ht="35.1" customHeight="1" x14ac:dyDescent="0.2">
      <c r="A26" s="387" t="s">
        <v>164</v>
      </c>
      <c r="B26" s="388"/>
      <c r="C26" s="388"/>
      <c r="D26" s="388"/>
      <c r="E26" s="388"/>
      <c r="F26" s="389"/>
    </row>
    <row r="27" spans="1:6" ht="25.5" customHeight="1" x14ac:dyDescent="0.2">
      <c r="A27" s="455">
        <v>5</v>
      </c>
      <c r="B27" s="49" t="s">
        <v>126</v>
      </c>
      <c r="C27" s="161"/>
      <c r="D27" s="511" t="s">
        <v>122</v>
      </c>
      <c r="E27" s="470">
        <v>1</v>
      </c>
      <c r="F27" s="325">
        <v>13147</v>
      </c>
    </row>
    <row r="28" spans="1:6" ht="156" customHeight="1" x14ac:dyDescent="0.2">
      <c r="A28" s="515"/>
      <c r="B28" s="158" t="s">
        <v>129</v>
      </c>
      <c r="C28" s="161"/>
      <c r="D28" s="512"/>
      <c r="E28" s="471"/>
      <c r="F28" s="326"/>
    </row>
    <row r="29" spans="1:6" s="7" customFormat="1" ht="33" customHeight="1" x14ac:dyDescent="0.2">
      <c r="A29" s="353">
        <v>6</v>
      </c>
      <c r="B29" s="128" t="s">
        <v>152</v>
      </c>
      <c r="C29" s="508"/>
      <c r="D29" s="61" t="s">
        <v>157</v>
      </c>
      <c r="E29" s="18">
        <v>1</v>
      </c>
      <c r="F29" s="171">
        <f>'Прайс ЕЦП полный '!U30</f>
        <v>6189</v>
      </c>
    </row>
    <row r="30" spans="1:6" s="7" customFormat="1" ht="54.75" customHeight="1" x14ac:dyDescent="0.2">
      <c r="A30" s="354"/>
      <c r="B30" s="312" t="s">
        <v>134</v>
      </c>
      <c r="C30" s="509"/>
      <c r="D30" s="61" t="s">
        <v>154</v>
      </c>
      <c r="E30" s="18">
        <v>1</v>
      </c>
      <c r="F30" s="195">
        <f>'Прайс ЕЦП полный '!U31</f>
        <v>2065</v>
      </c>
    </row>
    <row r="31" spans="1:6" s="7" customFormat="1" ht="54.75" customHeight="1" x14ac:dyDescent="0.2">
      <c r="A31" s="354"/>
      <c r="B31" s="312"/>
      <c r="C31" s="509"/>
      <c r="D31" s="61" t="s">
        <v>158</v>
      </c>
      <c r="E31" s="18">
        <v>1</v>
      </c>
      <c r="F31" s="225">
        <f>'Прайс ЕЦП полный '!U32</f>
        <v>8156</v>
      </c>
    </row>
    <row r="32" spans="1:6" s="7" customFormat="1" ht="54.75" customHeight="1" x14ac:dyDescent="0.2">
      <c r="A32" s="451"/>
      <c r="B32" s="422"/>
      <c r="C32" s="510"/>
      <c r="D32" s="61" t="s">
        <v>159</v>
      </c>
      <c r="E32" s="18">
        <v>1</v>
      </c>
      <c r="F32" s="225">
        <f>'Прайс ЕЦП полный '!U33</f>
        <v>2552</v>
      </c>
    </row>
    <row r="33" spans="1:6" ht="35.1" customHeight="1" x14ac:dyDescent="0.2">
      <c r="A33" s="387" t="s">
        <v>163</v>
      </c>
      <c r="B33" s="388"/>
      <c r="C33" s="388"/>
      <c r="D33" s="388"/>
      <c r="E33" s="388"/>
      <c r="F33" s="389"/>
    </row>
    <row r="34" spans="1:6" ht="36.75" customHeight="1" x14ac:dyDescent="0.2">
      <c r="A34" s="514">
        <v>7</v>
      </c>
      <c r="B34" s="66" t="s">
        <v>31</v>
      </c>
      <c r="C34" s="449"/>
      <c r="D34" s="132" t="s">
        <v>33</v>
      </c>
      <c r="E34" s="133">
        <v>1</v>
      </c>
      <c r="F34" s="169">
        <f>'Прайс ЕЦП полный '!U35</f>
        <v>5868</v>
      </c>
    </row>
    <row r="35" spans="1:6" ht="48.75" customHeight="1" x14ac:dyDescent="0.2">
      <c r="A35" s="514"/>
      <c r="B35" s="513" t="s">
        <v>34</v>
      </c>
      <c r="C35" s="450"/>
      <c r="D35" s="132" t="s">
        <v>35</v>
      </c>
      <c r="E35" s="133">
        <v>1</v>
      </c>
      <c r="F35" s="199">
        <f>'Прайс ЕЦП полный '!U36</f>
        <v>25824</v>
      </c>
    </row>
    <row r="36" spans="1:6" ht="48.75" customHeight="1" x14ac:dyDescent="0.2">
      <c r="A36" s="514"/>
      <c r="B36" s="513"/>
      <c r="C36" s="450"/>
      <c r="D36" s="132" t="s">
        <v>208</v>
      </c>
      <c r="E36" s="133">
        <v>1</v>
      </c>
      <c r="F36" s="199">
        <f>'Прайс ЕЦП полный '!U37</f>
        <v>14042</v>
      </c>
    </row>
    <row r="37" spans="1:6" ht="18.75" x14ac:dyDescent="0.2">
      <c r="A37" s="353">
        <v>8</v>
      </c>
      <c r="B37" s="4" t="s">
        <v>238</v>
      </c>
      <c r="C37" s="452"/>
      <c r="D37" s="453" t="s">
        <v>33</v>
      </c>
      <c r="E37" s="453">
        <v>1</v>
      </c>
      <c r="F37" s="473">
        <v>6728</v>
      </c>
    </row>
    <row r="38" spans="1:6" ht="84.75" customHeight="1" x14ac:dyDescent="0.2">
      <c r="A38" s="451"/>
      <c r="B38" s="136" t="s">
        <v>242</v>
      </c>
      <c r="C38" s="452"/>
      <c r="D38" s="454"/>
      <c r="E38" s="454"/>
      <c r="F38" s="474"/>
    </row>
    <row r="39" spans="1:6" ht="23.25" customHeight="1" x14ac:dyDescent="0.2">
      <c r="A39" s="455">
        <v>9</v>
      </c>
      <c r="B39" s="66" t="s">
        <v>28</v>
      </c>
      <c r="C39" s="449"/>
      <c r="D39" s="460" t="s">
        <v>30</v>
      </c>
      <c r="E39" s="462">
        <v>1</v>
      </c>
      <c r="F39" s="468">
        <v>3045</v>
      </c>
    </row>
    <row r="40" spans="1:6" ht="50.25" customHeight="1" x14ac:dyDescent="0.2">
      <c r="A40" s="456"/>
      <c r="B40" s="236" t="s">
        <v>199</v>
      </c>
      <c r="C40" s="450"/>
      <c r="D40" s="464"/>
      <c r="E40" s="465"/>
      <c r="F40" s="469"/>
    </row>
    <row r="41" spans="1:6" ht="24" customHeight="1" x14ac:dyDescent="0.2">
      <c r="A41" s="457">
        <v>10</v>
      </c>
      <c r="B41" s="24" t="s">
        <v>111</v>
      </c>
      <c r="C41" s="450"/>
      <c r="D41" s="447" t="s">
        <v>21</v>
      </c>
      <c r="E41" s="490">
        <v>25</v>
      </c>
      <c r="F41" s="325">
        <f>'Прайс ЕЦП полный '!$U$42</f>
        <v>1098</v>
      </c>
    </row>
    <row r="42" spans="1:6" ht="21.75" customHeight="1" x14ac:dyDescent="0.2">
      <c r="A42" s="457"/>
      <c r="B42" s="466" t="s">
        <v>103</v>
      </c>
      <c r="C42" s="450"/>
      <c r="D42" s="448"/>
      <c r="E42" s="491"/>
      <c r="F42" s="326"/>
    </row>
    <row r="43" spans="1:6" ht="51.75" customHeight="1" x14ac:dyDescent="0.2">
      <c r="A43" s="457"/>
      <c r="B43" s="467"/>
      <c r="C43" s="472"/>
      <c r="D43" s="235" t="s">
        <v>93</v>
      </c>
      <c r="E43" s="13">
        <v>40</v>
      </c>
      <c r="F43" s="169">
        <v>584</v>
      </c>
    </row>
    <row r="44" spans="1:6" ht="35.1" customHeight="1" x14ac:dyDescent="0.2">
      <c r="A44" s="387" t="s">
        <v>165</v>
      </c>
      <c r="B44" s="388"/>
      <c r="C44" s="388"/>
      <c r="D44" s="388"/>
      <c r="E44" s="388"/>
      <c r="F44" s="389"/>
    </row>
    <row r="45" spans="1:6" ht="44.25" customHeight="1" x14ac:dyDescent="0.2">
      <c r="A45" s="514">
        <v>11</v>
      </c>
      <c r="B45" s="165" t="s">
        <v>169</v>
      </c>
      <c r="C45" s="449"/>
      <c r="D45" s="67" t="s">
        <v>243</v>
      </c>
      <c r="E45" s="68">
        <v>1</v>
      </c>
      <c r="F45" s="169">
        <f>'Прайс ЕЦП полный '!U45</f>
        <v>11101</v>
      </c>
    </row>
    <row r="46" spans="1:6" ht="56.25" customHeight="1" x14ac:dyDescent="0.2">
      <c r="A46" s="514"/>
      <c r="B46" s="159" t="s">
        <v>82</v>
      </c>
      <c r="C46" s="450"/>
      <c r="D46" s="67" t="s">
        <v>244</v>
      </c>
      <c r="E46" s="68">
        <v>1</v>
      </c>
      <c r="F46" s="199">
        <f>'Прайс ЕЦП полный '!U46</f>
        <v>5683</v>
      </c>
    </row>
    <row r="47" spans="1:6" ht="29.25" customHeight="1" x14ac:dyDescent="0.2">
      <c r="A47" s="457">
        <v>12</v>
      </c>
      <c r="B47" s="4" t="s">
        <v>170</v>
      </c>
      <c r="C47" s="458"/>
      <c r="D47" s="5" t="s">
        <v>243</v>
      </c>
      <c r="E47" s="13">
        <v>1</v>
      </c>
      <c r="F47" s="199">
        <f>'Прайс ЕЦП полный '!U47</f>
        <v>9559</v>
      </c>
    </row>
    <row r="48" spans="1:6" ht="80.25" customHeight="1" x14ac:dyDescent="0.2">
      <c r="A48" s="457"/>
      <c r="B48" s="160" t="s">
        <v>83</v>
      </c>
      <c r="C48" s="459"/>
      <c r="D48" s="5" t="s">
        <v>244</v>
      </c>
      <c r="E48" s="13">
        <v>1</v>
      </c>
      <c r="F48" s="199">
        <f>'Прайс ЕЦП полный '!U48</f>
        <v>4871</v>
      </c>
    </row>
    <row r="49" spans="1:6" s="15" customFormat="1" ht="32.25" customHeight="1" x14ac:dyDescent="0.2">
      <c r="A49" s="455">
        <v>13</v>
      </c>
      <c r="B49" s="63" t="s">
        <v>171</v>
      </c>
      <c r="C49" s="449"/>
      <c r="D49" s="67" t="s">
        <v>204</v>
      </c>
      <c r="E49" s="68">
        <v>1</v>
      </c>
      <c r="F49" s="199">
        <f>'Прайс ЕЦП полный '!U49</f>
        <v>9407</v>
      </c>
    </row>
    <row r="50" spans="1:6" ht="59.25" customHeight="1" x14ac:dyDescent="0.2">
      <c r="A50" s="456"/>
      <c r="B50" s="159" t="s">
        <v>43</v>
      </c>
      <c r="C50" s="450"/>
      <c r="D50" s="67" t="s">
        <v>258</v>
      </c>
      <c r="E50" s="68">
        <v>1</v>
      </c>
      <c r="F50" s="199">
        <f>'Прайс ЕЦП полный '!U50</f>
        <v>4813</v>
      </c>
    </row>
    <row r="51" spans="1:6" ht="33" customHeight="1" x14ac:dyDescent="0.2">
      <c r="A51" s="457">
        <v>14</v>
      </c>
      <c r="B51" s="4" t="s">
        <v>172</v>
      </c>
      <c r="C51" s="449"/>
      <c r="D51" s="5" t="s">
        <v>204</v>
      </c>
      <c r="E51" s="13">
        <v>1</v>
      </c>
      <c r="F51" s="199">
        <f>'Прайс ЕЦП полный '!U51</f>
        <v>9522</v>
      </c>
    </row>
    <row r="52" spans="1:6" ht="57" customHeight="1" x14ac:dyDescent="0.2">
      <c r="A52" s="457"/>
      <c r="B52" s="160" t="s">
        <v>47</v>
      </c>
      <c r="C52" s="450"/>
      <c r="D52" s="200" t="s">
        <v>258</v>
      </c>
      <c r="E52" s="13">
        <v>1</v>
      </c>
      <c r="F52" s="199">
        <f>'Прайс ЕЦП полный '!U52</f>
        <v>4871</v>
      </c>
    </row>
    <row r="53" spans="1:6" ht="29.25" customHeight="1" x14ac:dyDescent="0.2">
      <c r="A53" s="387" t="s">
        <v>49</v>
      </c>
      <c r="B53" s="388"/>
      <c r="C53" s="388"/>
      <c r="D53" s="388"/>
      <c r="E53" s="388"/>
      <c r="F53" s="389"/>
    </row>
    <row r="54" spans="1:6" ht="30" customHeight="1" x14ac:dyDescent="0.2">
      <c r="A54" s="457">
        <v>15</v>
      </c>
      <c r="B54" s="24" t="s">
        <v>224</v>
      </c>
      <c r="C54" s="458"/>
      <c r="D54" s="5" t="str">
        <f>'Прайс ЕЦП полный '!S55</f>
        <v>40 кг</v>
      </c>
      <c r="E54" s="13">
        <v>1</v>
      </c>
      <c r="F54" s="169">
        <f>'Прайс ЕЦП полный '!U55</f>
        <v>9482</v>
      </c>
    </row>
    <row r="55" spans="1:6" ht="48.75" customHeight="1" x14ac:dyDescent="0.2">
      <c r="A55" s="457"/>
      <c r="B55" s="492" t="s">
        <v>220</v>
      </c>
      <c r="C55" s="459"/>
      <c r="D55" s="5" t="str">
        <f>'Прайс ЕЦП полный '!S56</f>
        <v>20 кг</v>
      </c>
      <c r="E55" s="14">
        <v>1</v>
      </c>
      <c r="F55" s="199">
        <f>'Прайс ЕЦП полный '!U56</f>
        <v>5739</v>
      </c>
    </row>
    <row r="56" spans="1:6" ht="48.75" customHeight="1" x14ac:dyDescent="0.2">
      <c r="A56" s="457"/>
      <c r="B56" s="492"/>
      <c r="C56" s="459"/>
      <c r="D56" s="5" t="str">
        <f>'Прайс ЕЦП полный '!S57</f>
        <v>10 кг</v>
      </c>
      <c r="E56" s="14">
        <v>1</v>
      </c>
      <c r="F56" s="199">
        <f>'Прайс ЕЦП полный '!U57</f>
        <v>3273</v>
      </c>
    </row>
    <row r="57" spans="1:6" ht="77.25" customHeight="1" x14ac:dyDescent="0.2">
      <c r="A57" s="457"/>
      <c r="B57" s="492"/>
      <c r="C57" s="459"/>
      <c r="D57" s="5" t="str">
        <f>'Прайс ЕЦП полный '!S58</f>
        <v>5 кг</v>
      </c>
      <c r="E57" s="16">
        <v>1</v>
      </c>
      <c r="F57" s="199">
        <f>'Прайс ЕЦП полный '!U58</f>
        <v>1753</v>
      </c>
    </row>
    <row r="58" spans="1:6" ht="24" customHeight="1" x14ac:dyDescent="0.2">
      <c r="A58" s="455">
        <v>16</v>
      </c>
      <c r="B58" s="66" t="s">
        <v>114</v>
      </c>
      <c r="C58" s="449"/>
      <c r="D58" s="460" t="s">
        <v>42</v>
      </c>
      <c r="E58" s="462">
        <v>1</v>
      </c>
      <c r="F58" s="325">
        <v>9179</v>
      </c>
    </row>
    <row r="59" spans="1:6" ht="72.75" customHeight="1" x14ac:dyDescent="0.2">
      <c r="A59" s="456"/>
      <c r="B59" s="202" t="s">
        <v>108</v>
      </c>
      <c r="C59" s="450"/>
      <c r="D59" s="461"/>
      <c r="E59" s="463"/>
      <c r="F59" s="326"/>
    </row>
    <row r="60" spans="1:6" ht="18" customHeight="1" x14ac:dyDescent="0.2">
      <c r="A60" s="353">
        <v>17</v>
      </c>
      <c r="B60" s="24" t="s">
        <v>223</v>
      </c>
      <c r="C60" s="449"/>
      <c r="D60" s="447" t="s">
        <v>42</v>
      </c>
      <c r="E60" s="490">
        <v>1</v>
      </c>
      <c r="F60" s="468">
        <v>6315</v>
      </c>
    </row>
    <row r="61" spans="1:6" ht="20.25" customHeight="1" x14ac:dyDescent="0.2">
      <c r="A61" s="354"/>
      <c r="B61" s="506" t="s">
        <v>222</v>
      </c>
      <c r="C61" s="450"/>
      <c r="D61" s="448"/>
      <c r="E61" s="491"/>
      <c r="F61" s="469"/>
    </row>
    <row r="62" spans="1:6" ht="28.5" customHeight="1" x14ac:dyDescent="0.2">
      <c r="A62" s="354"/>
      <c r="B62" s="506"/>
      <c r="C62" s="450"/>
      <c r="D62" s="197" t="str">
        <f>'Прайс ЕЦП полный '!S63</f>
        <v>21 кг</v>
      </c>
      <c r="E62" s="198">
        <v>1</v>
      </c>
      <c r="F62" s="173">
        <f>'Прайс ЕЦП полный '!U63</f>
        <v>3731</v>
      </c>
    </row>
    <row r="63" spans="1:6" ht="28.5" customHeight="1" x14ac:dyDescent="0.2">
      <c r="A63" s="354"/>
      <c r="B63" s="506"/>
      <c r="C63" s="450"/>
      <c r="D63" s="197" t="str">
        <f>'Прайс ЕЦП полный '!S64</f>
        <v>10 кг</v>
      </c>
      <c r="E63" s="14">
        <v>1</v>
      </c>
      <c r="F63" s="196">
        <f>'Прайс ЕЦП полный '!U64</f>
        <v>2104</v>
      </c>
    </row>
    <row r="64" spans="1:6" ht="28.5" customHeight="1" x14ac:dyDescent="0.2">
      <c r="A64" s="354"/>
      <c r="B64" s="506"/>
      <c r="C64" s="450"/>
      <c r="D64" s="197" t="str">
        <f>'Прайс ЕЦП полный '!S65</f>
        <v>5 кг</v>
      </c>
      <c r="E64" s="16">
        <v>1</v>
      </c>
      <c r="F64" s="196">
        <f>'Прайс ЕЦП полный '!U65</f>
        <v>1128</v>
      </c>
    </row>
    <row r="65" spans="1:6" ht="18" customHeight="1" x14ac:dyDescent="0.2">
      <c r="A65" s="455">
        <v>18</v>
      </c>
      <c r="B65" s="66" t="s">
        <v>112</v>
      </c>
      <c r="C65" s="449"/>
      <c r="D65" s="526" t="s">
        <v>96</v>
      </c>
      <c r="E65" s="521">
        <v>25</v>
      </c>
      <c r="F65" s="325">
        <f>'Прайс ЕЦП полный '!U66</f>
        <v>786</v>
      </c>
    </row>
    <row r="66" spans="1:6" ht="37.5" customHeight="1" x14ac:dyDescent="0.2">
      <c r="A66" s="456"/>
      <c r="B66" s="513" t="s">
        <v>104</v>
      </c>
      <c r="C66" s="450"/>
      <c r="D66" s="527"/>
      <c r="E66" s="522"/>
      <c r="F66" s="326"/>
    </row>
    <row r="67" spans="1:6" ht="62.25" customHeight="1" x14ac:dyDescent="0.2">
      <c r="A67" s="515"/>
      <c r="B67" s="523"/>
      <c r="C67" s="472"/>
      <c r="D67" s="203" t="s">
        <v>71</v>
      </c>
      <c r="E67" s="143">
        <v>40</v>
      </c>
      <c r="F67" s="169">
        <f>'Прайс ЕЦП полный '!U67</f>
        <v>426</v>
      </c>
    </row>
    <row r="68" spans="1:6" s="100" customFormat="1" ht="27.75" customHeight="1" x14ac:dyDescent="0.2">
      <c r="A68" s="353">
        <v>19</v>
      </c>
      <c r="B68" s="4" t="s">
        <v>113</v>
      </c>
      <c r="C68" s="449"/>
      <c r="D68" s="488" t="s">
        <v>240</v>
      </c>
      <c r="E68" s="519">
        <v>9</v>
      </c>
      <c r="F68" s="468">
        <v>1008</v>
      </c>
    </row>
    <row r="69" spans="1:6" s="17" customFormat="1" ht="138.75" customHeight="1" x14ac:dyDescent="0.2">
      <c r="A69" s="451"/>
      <c r="B69" s="207" t="s">
        <v>241</v>
      </c>
      <c r="C69" s="472"/>
      <c r="D69" s="489"/>
      <c r="E69" s="520"/>
      <c r="F69" s="469"/>
    </row>
    <row r="70" spans="1:6" s="101" customFormat="1" ht="27.75" customHeight="1" x14ac:dyDescent="0.2">
      <c r="A70" s="455">
        <v>20</v>
      </c>
      <c r="B70" s="66" t="s">
        <v>194</v>
      </c>
      <c r="C70" s="449"/>
      <c r="D70" s="511" t="s">
        <v>204</v>
      </c>
      <c r="E70" s="470">
        <v>1</v>
      </c>
      <c r="F70" s="291">
        <v>13082</v>
      </c>
    </row>
    <row r="71" spans="1:6" s="7" customFormat="1" ht="75" customHeight="1" x14ac:dyDescent="0.2">
      <c r="A71" s="456"/>
      <c r="B71" s="243" t="s">
        <v>255</v>
      </c>
      <c r="C71" s="472"/>
      <c r="D71" s="524"/>
      <c r="E71" s="525"/>
      <c r="F71" s="440"/>
    </row>
    <row r="72" spans="1:6" s="7" customFormat="1" ht="15.75" x14ac:dyDescent="0.2">
      <c r="A72" s="353">
        <v>21</v>
      </c>
      <c r="B72" s="24" t="s">
        <v>245</v>
      </c>
      <c r="C72" s="244"/>
      <c r="D72" s="488" t="s">
        <v>249</v>
      </c>
      <c r="E72" s="519">
        <v>2</v>
      </c>
      <c r="F72" s="468">
        <v>9743</v>
      </c>
    </row>
    <row r="73" spans="1:6" s="7" customFormat="1" ht="90" customHeight="1" x14ac:dyDescent="0.2">
      <c r="A73" s="451"/>
      <c r="B73" s="241" t="s">
        <v>256</v>
      </c>
      <c r="C73" s="244"/>
      <c r="D73" s="528"/>
      <c r="E73" s="529"/>
      <c r="F73" s="469"/>
    </row>
    <row r="74" spans="1:6" s="17" customFormat="1" ht="35.1" customHeight="1" x14ac:dyDescent="0.2">
      <c r="A74" s="387" t="s">
        <v>166</v>
      </c>
      <c r="B74" s="388"/>
      <c r="C74" s="388"/>
      <c r="D74" s="388"/>
      <c r="E74" s="388"/>
      <c r="F74" s="389"/>
    </row>
    <row r="75" spans="1:6" ht="26.25" customHeight="1" x14ac:dyDescent="0.2">
      <c r="A75" s="455">
        <v>22</v>
      </c>
      <c r="B75" s="63" t="s">
        <v>173</v>
      </c>
      <c r="C75" s="458"/>
      <c r="D75" s="205" t="s">
        <v>144</v>
      </c>
      <c r="E75" s="143">
        <v>1</v>
      </c>
      <c r="F75" s="245">
        <v>2775</v>
      </c>
    </row>
    <row r="76" spans="1:6" s="48" customFormat="1" ht="31.5" customHeight="1" x14ac:dyDescent="0.2">
      <c r="A76" s="456"/>
      <c r="B76" s="513" t="s">
        <v>196</v>
      </c>
      <c r="C76" s="459"/>
      <c r="D76" s="205" t="s">
        <v>145</v>
      </c>
      <c r="E76" s="143">
        <v>1</v>
      </c>
      <c r="F76" s="245">
        <v>1531</v>
      </c>
    </row>
    <row r="77" spans="1:6" s="48" customFormat="1" ht="31.5" customHeight="1" x14ac:dyDescent="0.2">
      <c r="A77" s="456"/>
      <c r="B77" s="513"/>
      <c r="C77" s="459"/>
      <c r="D77" s="205" t="s">
        <v>146</v>
      </c>
      <c r="E77" s="143">
        <v>1</v>
      </c>
      <c r="F77" s="245">
        <v>830</v>
      </c>
    </row>
    <row r="78" spans="1:6" s="17" customFormat="1" ht="31.5" customHeight="1" x14ac:dyDescent="0.2">
      <c r="A78" s="456"/>
      <c r="B78" s="513"/>
      <c r="C78" s="459"/>
      <c r="D78" s="205" t="s">
        <v>149</v>
      </c>
      <c r="E78" s="176">
        <v>4</v>
      </c>
      <c r="F78" s="246">
        <v>522</v>
      </c>
    </row>
    <row r="79" spans="1:6" s="17" customFormat="1" ht="31.5" customHeight="1" x14ac:dyDescent="0.2">
      <c r="A79" s="456"/>
      <c r="B79" s="513"/>
      <c r="C79" s="459"/>
      <c r="D79" s="205" t="s">
        <v>147</v>
      </c>
      <c r="E79" s="176">
        <v>9</v>
      </c>
      <c r="F79" s="246">
        <v>292</v>
      </c>
    </row>
    <row r="80" spans="1:6" s="17" customFormat="1" ht="31.5" customHeight="1" x14ac:dyDescent="0.2">
      <c r="A80" s="515"/>
      <c r="B80" s="523"/>
      <c r="C80" s="538"/>
      <c r="D80" s="205" t="s">
        <v>148</v>
      </c>
      <c r="E80" s="134">
        <v>16</v>
      </c>
      <c r="F80" s="247">
        <v>234</v>
      </c>
    </row>
    <row r="81" spans="1:6" s="17" customFormat="1" ht="27.75" customHeight="1" x14ac:dyDescent="0.2">
      <c r="A81" s="353">
        <v>23</v>
      </c>
      <c r="B81" s="4" t="s">
        <v>150</v>
      </c>
      <c r="C81" s="449"/>
      <c r="D81" s="6" t="s">
        <v>225</v>
      </c>
      <c r="E81" s="177">
        <v>1</v>
      </c>
      <c r="F81" s="245">
        <v>12891</v>
      </c>
    </row>
    <row r="82" spans="1:6" s="48" customFormat="1" ht="21" customHeight="1" x14ac:dyDescent="0.2">
      <c r="A82" s="354"/>
      <c r="B82" s="492" t="s">
        <v>257</v>
      </c>
      <c r="C82" s="450"/>
      <c r="D82" s="6" t="s">
        <v>183</v>
      </c>
      <c r="E82" s="177">
        <v>1</v>
      </c>
      <c r="F82" s="245">
        <v>2946</v>
      </c>
    </row>
    <row r="83" spans="1:6" s="48" customFormat="1" ht="46.5" customHeight="1" x14ac:dyDescent="0.2">
      <c r="A83" s="354"/>
      <c r="B83" s="492"/>
      <c r="C83" s="450"/>
      <c r="D83" s="6" t="s">
        <v>184</v>
      </c>
      <c r="E83" s="177">
        <v>1</v>
      </c>
      <c r="F83" s="245">
        <v>1645</v>
      </c>
    </row>
    <row r="84" spans="1:6" ht="35.1" customHeight="1" x14ac:dyDescent="0.2">
      <c r="A84" s="387" t="s">
        <v>168</v>
      </c>
      <c r="B84" s="388"/>
      <c r="C84" s="388"/>
      <c r="D84" s="388"/>
      <c r="E84" s="388"/>
      <c r="F84" s="389"/>
    </row>
    <row r="85" spans="1:6" s="7" customFormat="1" ht="23.25" customHeight="1" x14ac:dyDescent="0.2">
      <c r="A85" s="518">
        <v>24</v>
      </c>
      <c r="B85" s="23" t="s">
        <v>62</v>
      </c>
      <c r="C85" s="516"/>
      <c r="D85" s="205" t="s">
        <v>212</v>
      </c>
      <c r="E85" s="19">
        <v>1</v>
      </c>
      <c r="F85" s="178">
        <f>'Прайс ЕЦП полный '!U87</f>
        <v>4089</v>
      </c>
    </row>
    <row r="86" spans="1:6" s="7" customFormat="1" ht="23.25" customHeight="1" x14ac:dyDescent="0.2">
      <c r="A86" s="518"/>
      <c r="B86" s="505" t="s">
        <v>85</v>
      </c>
      <c r="C86" s="516"/>
      <c r="D86" s="205" t="s">
        <v>183</v>
      </c>
      <c r="E86" s="19">
        <v>1</v>
      </c>
      <c r="F86" s="178">
        <f>'Прайс ЕЦП полный '!U88</f>
        <v>4089</v>
      </c>
    </row>
    <row r="87" spans="1:6" s="7" customFormat="1" ht="23.25" customHeight="1" x14ac:dyDescent="0.2">
      <c r="A87" s="518"/>
      <c r="B87" s="505"/>
      <c r="C87" s="516"/>
      <c r="D87" s="205" t="s">
        <v>213</v>
      </c>
      <c r="E87" s="19">
        <v>1</v>
      </c>
      <c r="F87" s="178">
        <f>'Прайс ЕЦП полный '!U89</f>
        <v>1273</v>
      </c>
    </row>
    <row r="88" spans="1:6" s="7" customFormat="1" ht="23.25" customHeight="1" x14ac:dyDescent="0.2">
      <c r="A88" s="518"/>
      <c r="B88" s="505"/>
      <c r="C88" s="516"/>
      <c r="D88" s="205" t="s">
        <v>214</v>
      </c>
      <c r="E88" s="19">
        <v>1</v>
      </c>
      <c r="F88" s="178">
        <f>'Прайс ЕЦП полный '!U90</f>
        <v>1273</v>
      </c>
    </row>
    <row r="89" spans="1:6" s="7" customFormat="1" ht="23.25" customHeight="1" x14ac:dyDescent="0.2">
      <c r="A89" s="518"/>
      <c r="B89" s="505"/>
      <c r="C89" s="516"/>
      <c r="D89" s="205" t="s">
        <v>207</v>
      </c>
      <c r="E89" s="19">
        <v>9</v>
      </c>
      <c r="F89" s="178">
        <f>'Прайс ЕЦП полный '!U91</f>
        <v>418</v>
      </c>
    </row>
    <row r="90" spans="1:6" s="7" customFormat="1" ht="23.25" customHeight="1" x14ac:dyDescent="0.2">
      <c r="A90" s="518"/>
      <c r="B90" s="517"/>
      <c r="C90" s="516"/>
      <c r="D90" s="205" t="s">
        <v>185</v>
      </c>
      <c r="E90" s="19">
        <v>9</v>
      </c>
      <c r="F90" s="178">
        <f>'Прайс ЕЦП полный '!U92</f>
        <v>418</v>
      </c>
    </row>
    <row r="91" spans="1:6" s="7" customFormat="1" ht="25.5" customHeight="1" x14ac:dyDescent="0.2">
      <c r="A91" s="354">
        <v>25</v>
      </c>
      <c r="B91" s="4" t="s">
        <v>250</v>
      </c>
      <c r="C91" s="534"/>
      <c r="D91" s="488" t="s">
        <v>45</v>
      </c>
      <c r="E91" s="536">
        <v>1</v>
      </c>
      <c r="F91" s="325">
        <f>'Прайс ЕЦП полный '!U93</f>
        <v>3513</v>
      </c>
    </row>
    <row r="92" spans="1:6" s="7" customFormat="1" ht="14.25" customHeight="1" x14ac:dyDescent="0.2">
      <c r="A92" s="354"/>
      <c r="B92" s="312" t="s">
        <v>237</v>
      </c>
      <c r="C92" s="535"/>
      <c r="D92" s="489"/>
      <c r="E92" s="537"/>
      <c r="F92" s="326"/>
    </row>
    <row r="93" spans="1:6" s="7" customFormat="1" ht="98.25" customHeight="1" x14ac:dyDescent="0.2">
      <c r="A93" s="354"/>
      <c r="B93" s="422"/>
      <c r="C93" s="535"/>
      <c r="D93" s="6" t="s">
        <v>87</v>
      </c>
      <c r="E93" s="18">
        <v>1</v>
      </c>
      <c r="F93" s="171">
        <f>'Прайс ЕЦП полный '!U94</f>
        <v>1125</v>
      </c>
    </row>
    <row r="94" spans="1:6" s="17" customFormat="1" ht="23.25" customHeight="1" x14ac:dyDescent="0.2">
      <c r="A94" s="514">
        <v>26</v>
      </c>
      <c r="B94" s="135" t="s">
        <v>66</v>
      </c>
      <c r="C94" s="508"/>
      <c r="D94" s="511" t="s">
        <v>87</v>
      </c>
      <c r="E94" s="530">
        <v>1</v>
      </c>
      <c r="F94" s="325">
        <f>'Прайс ЕЦП полный '!U95</f>
        <v>1129</v>
      </c>
    </row>
    <row r="95" spans="1:6" s="17" customFormat="1" ht="44.25" customHeight="1" x14ac:dyDescent="0.2">
      <c r="A95" s="514"/>
      <c r="B95" s="513" t="s">
        <v>86</v>
      </c>
      <c r="C95" s="540"/>
      <c r="D95" s="512"/>
      <c r="E95" s="531"/>
      <c r="F95" s="326">
        <v>814</v>
      </c>
    </row>
    <row r="96" spans="1:6" s="17" customFormat="1" ht="90.75" customHeight="1" x14ac:dyDescent="0.2">
      <c r="A96" s="514"/>
      <c r="B96" s="523"/>
      <c r="C96" s="539"/>
      <c r="D96" s="206" t="s">
        <v>53</v>
      </c>
      <c r="E96" s="70">
        <v>4</v>
      </c>
      <c r="F96" s="171">
        <f>'Прайс ЕЦП полный '!U96</f>
        <v>398</v>
      </c>
    </row>
    <row r="97" spans="1:6" s="17" customFormat="1" ht="29.25" customHeight="1" x14ac:dyDescent="0.2">
      <c r="A97" s="353">
        <v>27</v>
      </c>
      <c r="B97" s="4" t="s">
        <v>118</v>
      </c>
      <c r="C97" s="508"/>
      <c r="D97" s="488" t="s">
        <v>115</v>
      </c>
      <c r="E97" s="536">
        <v>20</v>
      </c>
      <c r="F97" s="325">
        <v>384</v>
      </c>
    </row>
    <row r="98" spans="1:6" s="17" customFormat="1" ht="48.75" customHeight="1" x14ac:dyDescent="0.2">
      <c r="A98" s="451"/>
      <c r="B98" s="136" t="s">
        <v>119</v>
      </c>
      <c r="C98" s="539"/>
      <c r="D98" s="489"/>
      <c r="E98" s="537"/>
      <c r="F98" s="326">
        <v>315</v>
      </c>
    </row>
    <row r="99" spans="1:6" s="17" customFormat="1" ht="28.5" customHeight="1" x14ac:dyDescent="0.2">
      <c r="A99" s="455">
        <v>28</v>
      </c>
      <c r="B99" s="66" t="s">
        <v>121</v>
      </c>
      <c r="C99" s="508"/>
      <c r="D99" s="511" t="s">
        <v>102</v>
      </c>
      <c r="E99" s="530">
        <v>1</v>
      </c>
      <c r="F99" s="325">
        <v>5445</v>
      </c>
    </row>
    <row r="100" spans="1:6" s="17" customFormat="1" ht="24.75" customHeight="1" x14ac:dyDescent="0.2">
      <c r="A100" s="456"/>
      <c r="B100" s="532" t="s">
        <v>128</v>
      </c>
      <c r="C100" s="509"/>
      <c r="D100" s="512"/>
      <c r="E100" s="531"/>
      <c r="F100" s="326"/>
    </row>
    <row r="101" spans="1:6" s="17" customFormat="1" ht="60.75" customHeight="1" x14ac:dyDescent="0.2">
      <c r="A101" s="515"/>
      <c r="B101" s="533"/>
      <c r="C101" s="510"/>
      <c r="D101" s="220" t="s">
        <v>101</v>
      </c>
      <c r="E101" s="219">
        <v>9</v>
      </c>
      <c r="F101" s="171">
        <v>1804</v>
      </c>
    </row>
    <row r="102" spans="1:6" s="17" customFormat="1" ht="35.1" customHeight="1" x14ac:dyDescent="0.2">
      <c r="A102" s="387" t="s">
        <v>167</v>
      </c>
      <c r="B102" s="388"/>
      <c r="C102" s="388"/>
      <c r="D102" s="388"/>
      <c r="E102" s="388"/>
      <c r="F102" s="389"/>
    </row>
    <row r="103" spans="1:6" s="7" customFormat="1" ht="30" customHeight="1" x14ac:dyDescent="0.2">
      <c r="A103" s="514">
        <v>29</v>
      </c>
      <c r="B103" s="66" t="s">
        <v>127</v>
      </c>
      <c r="C103" s="534"/>
      <c r="D103" s="511" t="s">
        <v>77</v>
      </c>
      <c r="E103" s="530">
        <v>1</v>
      </c>
      <c r="F103" s="325">
        <v>1813</v>
      </c>
    </row>
    <row r="104" spans="1:6" s="7" customFormat="1" ht="78" customHeight="1" x14ac:dyDescent="0.2">
      <c r="A104" s="514"/>
      <c r="B104" s="159" t="s">
        <v>69</v>
      </c>
      <c r="C104" s="535"/>
      <c r="D104" s="512"/>
      <c r="E104" s="531"/>
      <c r="F104" s="326">
        <v>0</v>
      </c>
    </row>
    <row r="105" spans="1:6" s="17" customFormat="1" ht="44.25" customHeight="1" x14ac:dyDescent="0.2">
      <c r="A105" s="353">
        <v>30</v>
      </c>
      <c r="B105" s="4" t="s">
        <v>210</v>
      </c>
      <c r="C105" s="482"/>
      <c r="D105" s="488" t="s">
        <v>70</v>
      </c>
      <c r="E105" s="536">
        <v>1</v>
      </c>
      <c r="F105" s="325">
        <v>3374</v>
      </c>
    </row>
    <row r="106" spans="1:6" s="17" customFormat="1" ht="122.25" customHeight="1" x14ac:dyDescent="0.2">
      <c r="A106" s="354"/>
      <c r="B106" s="162" t="s">
        <v>231</v>
      </c>
      <c r="C106" s="483"/>
      <c r="D106" s="489"/>
      <c r="E106" s="537"/>
      <c r="F106" s="326">
        <v>0</v>
      </c>
    </row>
    <row r="107" spans="1:6" ht="32.25" customHeight="1" x14ac:dyDescent="0.2">
      <c r="A107" s="484">
        <v>31</v>
      </c>
      <c r="B107" s="63" t="s">
        <v>130</v>
      </c>
      <c r="C107" s="485"/>
      <c r="D107" s="460" t="s">
        <v>203</v>
      </c>
      <c r="E107" s="480">
        <v>1</v>
      </c>
      <c r="F107" s="325">
        <v>19755</v>
      </c>
    </row>
    <row r="108" spans="1:6" ht="53.25" customHeight="1" x14ac:dyDescent="0.2">
      <c r="A108" s="484"/>
      <c r="B108" s="338" t="s">
        <v>235</v>
      </c>
      <c r="C108" s="486"/>
      <c r="D108" s="461"/>
      <c r="E108" s="481"/>
      <c r="F108" s="326"/>
    </row>
    <row r="109" spans="1:6" ht="99" customHeight="1" x14ac:dyDescent="0.2">
      <c r="A109" s="484"/>
      <c r="B109" s="338"/>
      <c r="C109" s="487"/>
      <c r="D109" s="201" t="s">
        <v>70</v>
      </c>
      <c r="E109" s="163">
        <v>1</v>
      </c>
      <c r="F109" s="171">
        <v>5055</v>
      </c>
    </row>
    <row r="110" spans="1:6" ht="29.25" customHeight="1" x14ac:dyDescent="0.2">
      <c r="A110" s="475">
        <v>32</v>
      </c>
      <c r="B110" s="4" t="s">
        <v>137</v>
      </c>
      <c r="C110" s="476"/>
      <c r="D110" s="477" t="s">
        <v>204</v>
      </c>
      <c r="E110" s="478">
        <v>1</v>
      </c>
      <c r="F110" s="479">
        <v>10777</v>
      </c>
    </row>
    <row r="111" spans="1:6" ht="26.25" customHeight="1" x14ac:dyDescent="0.2">
      <c r="A111" s="475"/>
      <c r="B111" s="312" t="s">
        <v>236</v>
      </c>
      <c r="C111" s="476"/>
      <c r="D111" s="477"/>
      <c r="E111" s="478"/>
      <c r="F111" s="479"/>
    </row>
    <row r="112" spans="1:6" ht="111" customHeight="1" x14ac:dyDescent="0.2">
      <c r="A112" s="475"/>
      <c r="B112" s="422"/>
      <c r="C112" s="476"/>
      <c r="D112" s="5" t="s">
        <v>21</v>
      </c>
      <c r="E112" s="172">
        <v>1</v>
      </c>
      <c r="F112" s="169">
        <v>2631</v>
      </c>
    </row>
    <row r="113" spans="1:2" x14ac:dyDescent="0.2">
      <c r="A113" s="48"/>
      <c r="B113" s="48"/>
    </row>
    <row r="114" spans="1:2" x14ac:dyDescent="0.2">
      <c r="A114" s="48"/>
      <c r="B114" s="48"/>
    </row>
    <row r="115" spans="1:2" x14ac:dyDescent="0.2">
      <c r="A115" s="48"/>
      <c r="B115" s="48"/>
    </row>
    <row r="116" spans="1:2" x14ac:dyDescent="0.2">
      <c r="A116" s="48"/>
      <c r="B116" s="48"/>
    </row>
    <row r="117" spans="1:2" x14ac:dyDescent="0.2">
      <c r="A117" s="48"/>
      <c r="B117" s="48"/>
    </row>
    <row r="118" spans="1:2" x14ac:dyDescent="0.2">
      <c r="A118" s="48"/>
      <c r="B118" s="48"/>
    </row>
    <row r="119" spans="1:2" x14ac:dyDescent="0.2">
      <c r="A119" s="48"/>
      <c r="B119" s="48"/>
    </row>
    <row r="120" spans="1:2" x14ac:dyDescent="0.2">
      <c r="A120" s="48"/>
      <c r="B120" s="48"/>
    </row>
    <row r="121" spans="1:2" x14ac:dyDescent="0.2">
      <c r="A121" s="48"/>
      <c r="B121" s="48"/>
    </row>
    <row r="122" spans="1:2" x14ac:dyDescent="0.2">
      <c r="A122" s="48"/>
      <c r="B122" s="48"/>
    </row>
    <row r="123" spans="1:2" x14ac:dyDescent="0.2">
      <c r="A123" s="48"/>
      <c r="B123" s="48"/>
    </row>
    <row r="124" spans="1:2" x14ac:dyDescent="0.2">
      <c r="A124" s="48"/>
      <c r="B124" s="48"/>
    </row>
    <row r="125" spans="1:2" x14ac:dyDescent="0.2">
      <c r="A125" s="48"/>
      <c r="B125" s="48"/>
    </row>
    <row r="126" spans="1:2" x14ac:dyDescent="0.2">
      <c r="A126" s="48"/>
      <c r="B126" s="48"/>
    </row>
    <row r="127" spans="1:2" x14ac:dyDescent="0.2">
      <c r="A127" s="48"/>
      <c r="B127" s="48"/>
    </row>
    <row r="128" spans="1:2" x14ac:dyDescent="0.2">
      <c r="A128" s="48"/>
      <c r="B128" s="48"/>
    </row>
    <row r="129" spans="1:2" x14ac:dyDescent="0.2">
      <c r="A129" s="48"/>
      <c r="B129" s="48"/>
    </row>
    <row r="130" spans="1:2" x14ac:dyDescent="0.2">
      <c r="A130" s="48"/>
      <c r="B130" s="48"/>
    </row>
    <row r="131" spans="1:2" x14ac:dyDescent="0.2">
      <c r="A131" s="48"/>
      <c r="B131" s="48"/>
    </row>
    <row r="132" spans="1:2" x14ac:dyDescent="0.2">
      <c r="A132" s="48"/>
      <c r="B132" s="48"/>
    </row>
    <row r="133" spans="1:2" x14ac:dyDescent="0.2">
      <c r="A133" s="48"/>
      <c r="B133" s="48"/>
    </row>
    <row r="134" spans="1:2" x14ac:dyDescent="0.2">
      <c r="A134" s="48"/>
      <c r="B134" s="48"/>
    </row>
    <row r="135" spans="1:2" x14ac:dyDescent="0.2">
      <c r="A135" s="48"/>
      <c r="B135" s="48"/>
    </row>
    <row r="136" spans="1:2" x14ac:dyDescent="0.2">
      <c r="A136" s="48"/>
      <c r="B136" s="48"/>
    </row>
    <row r="137" spans="1:2" x14ac:dyDescent="0.2">
      <c r="A137" s="48"/>
      <c r="B137" s="48"/>
    </row>
    <row r="138" spans="1:2" x14ac:dyDescent="0.2">
      <c r="A138" s="48"/>
      <c r="B138" s="48"/>
    </row>
    <row r="139" spans="1:2" x14ac:dyDescent="0.2">
      <c r="A139" s="48"/>
      <c r="B139" s="48"/>
    </row>
    <row r="140" spans="1:2" x14ac:dyDescent="0.2">
      <c r="A140" s="48"/>
      <c r="B140" s="48"/>
    </row>
    <row r="141" spans="1:2" x14ac:dyDescent="0.2">
      <c r="A141" s="48"/>
      <c r="B141" s="48"/>
    </row>
    <row r="142" spans="1:2" x14ac:dyDescent="0.2">
      <c r="A142" s="48"/>
      <c r="B142" s="48"/>
    </row>
    <row r="143" spans="1:2" x14ac:dyDescent="0.2">
      <c r="A143" s="48"/>
      <c r="B143" s="48"/>
    </row>
    <row r="144" spans="1:2" x14ac:dyDescent="0.2">
      <c r="A144" s="48"/>
      <c r="B144" s="48"/>
    </row>
    <row r="145" spans="1:2" x14ac:dyDescent="0.2">
      <c r="A145" s="48"/>
      <c r="B145" s="48"/>
    </row>
    <row r="146" spans="1:2" x14ac:dyDescent="0.2">
      <c r="A146" s="48"/>
      <c r="B146" s="48"/>
    </row>
    <row r="147" spans="1:2" x14ac:dyDescent="0.2">
      <c r="A147" s="48"/>
      <c r="B147" s="48"/>
    </row>
    <row r="148" spans="1:2" x14ac:dyDescent="0.2">
      <c r="A148" s="48"/>
      <c r="B148" s="48"/>
    </row>
    <row r="149" spans="1:2" x14ac:dyDescent="0.2">
      <c r="A149" s="48"/>
      <c r="B149" s="48"/>
    </row>
    <row r="150" spans="1:2" x14ac:dyDescent="0.2">
      <c r="A150" s="48"/>
      <c r="B150" s="48"/>
    </row>
    <row r="151" spans="1:2" x14ac:dyDescent="0.2">
      <c r="A151" s="48"/>
      <c r="B151" s="48"/>
    </row>
    <row r="152" spans="1:2" x14ac:dyDescent="0.2">
      <c r="A152" s="48"/>
      <c r="B152" s="48"/>
    </row>
    <row r="153" spans="1:2" x14ac:dyDescent="0.2">
      <c r="A153" s="48"/>
      <c r="B153" s="48"/>
    </row>
    <row r="154" spans="1:2" x14ac:dyDescent="0.2">
      <c r="A154" s="48"/>
      <c r="B154" s="48"/>
    </row>
    <row r="155" spans="1:2" x14ac:dyDescent="0.2">
      <c r="A155" s="48"/>
      <c r="B155" s="48"/>
    </row>
    <row r="156" spans="1:2" x14ac:dyDescent="0.2">
      <c r="A156" s="48"/>
      <c r="B156" s="48"/>
    </row>
    <row r="157" spans="1:2" x14ac:dyDescent="0.2">
      <c r="A157" s="48"/>
      <c r="B157" s="48"/>
    </row>
    <row r="158" spans="1:2" x14ac:dyDescent="0.2">
      <c r="A158" s="48"/>
      <c r="B158" s="48"/>
    </row>
    <row r="159" spans="1:2" x14ac:dyDescent="0.2">
      <c r="A159" s="48"/>
      <c r="B159" s="48"/>
    </row>
    <row r="160" spans="1:2" x14ac:dyDescent="0.2">
      <c r="A160" s="48"/>
      <c r="B160" s="48"/>
    </row>
    <row r="161" spans="1:2" x14ac:dyDescent="0.2">
      <c r="A161" s="48"/>
      <c r="B161" s="48"/>
    </row>
    <row r="162" spans="1:2" x14ac:dyDescent="0.2">
      <c r="A162" s="48"/>
      <c r="B162" s="48"/>
    </row>
    <row r="163" spans="1:2" x14ac:dyDescent="0.2">
      <c r="A163" s="48"/>
      <c r="B163" s="48"/>
    </row>
    <row r="164" spans="1:2" x14ac:dyDescent="0.2">
      <c r="A164" s="48"/>
      <c r="B164" s="48"/>
    </row>
    <row r="165" spans="1:2" x14ac:dyDescent="0.2">
      <c r="A165" s="48"/>
      <c r="B165" s="48"/>
    </row>
    <row r="166" spans="1:2" x14ac:dyDescent="0.2">
      <c r="A166" s="48"/>
      <c r="B166" s="48"/>
    </row>
    <row r="167" spans="1:2" x14ac:dyDescent="0.2">
      <c r="A167" s="48"/>
      <c r="B167" s="48"/>
    </row>
    <row r="168" spans="1:2" x14ac:dyDescent="0.2">
      <c r="A168" s="48"/>
      <c r="B168" s="48"/>
    </row>
    <row r="169" spans="1:2" x14ac:dyDescent="0.2">
      <c r="A169" s="48"/>
      <c r="B169" s="48"/>
    </row>
    <row r="170" spans="1:2" x14ac:dyDescent="0.2">
      <c r="A170" s="48"/>
      <c r="B170" s="48"/>
    </row>
    <row r="171" spans="1:2" x14ac:dyDescent="0.2">
      <c r="A171" s="48"/>
      <c r="B171" s="48"/>
    </row>
    <row r="172" spans="1:2" x14ac:dyDescent="0.2">
      <c r="A172" s="48"/>
      <c r="B172" s="48"/>
    </row>
    <row r="173" spans="1:2" x14ac:dyDescent="0.2">
      <c r="A173" s="48"/>
      <c r="B173" s="48"/>
    </row>
    <row r="174" spans="1:2" x14ac:dyDescent="0.2">
      <c r="A174" s="48"/>
      <c r="B174" s="48"/>
    </row>
    <row r="175" spans="1:2" x14ac:dyDescent="0.2">
      <c r="A175" s="48"/>
      <c r="B175" s="48"/>
    </row>
    <row r="176" spans="1:2" x14ac:dyDescent="0.2">
      <c r="A176" s="48"/>
      <c r="B176" s="48"/>
    </row>
    <row r="177" spans="1:2" x14ac:dyDescent="0.2">
      <c r="A177" s="48"/>
      <c r="B177" s="48"/>
    </row>
    <row r="178" spans="1:2" x14ac:dyDescent="0.2">
      <c r="A178" s="48"/>
      <c r="B178" s="48"/>
    </row>
    <row r="179" spans="1:2" x14ac:dyDescent="0.2">
      <c r="A179" s="48"/>
      <c r="B179" s="48"/>
    </row>
    <row r="180" spans="1:2" x14ac:dyDescent="0.2">
      <c r="A180" s="48"/>
      <c r="B180" s="48"/>
    </row>
    <row r="181" spans="1:2" x14ac:dyDescent="0.2">
      <c r="A181" s="48"/>
      <c r="B181" s="48"/>
    </row>
    <row r="182" spans="1:2" x14ac:dyDescent="0.2">
      <c r="A182" s="48"/>
      <c r="B182" s="48"/>
    </row>
    <row r="183" spans="1:2" x14ac:dyDescent="0.2">
      <c r="A183" s="48"/>
      <c r="B183" s="48"/>
    </row>
    <row r="184" spans="1:2" x14ac:dyDescent="0.2">
      <c r="A184" s="48"/>
      <c r="B184" s="48"/>
    </row>
    <row r="185" spans="1:2" x14ac:dyDescent="0.2">
      <c r="A185" s="48"/>
      <c r="B185" s="48"/>
    </row>
    <row r="186" spans="1:2" x14ac:dyDescent="0.2">
      <c r="A186" s="48"/>
      <c r="B186" s="48"/>
    </row>
    <row r="187" spans="1:2" x14ac:dyDescent="0.2">
      <c r="A187" s="48"/>
      <c r="B187" s="48"/>
    </row>
    <row r="188" spans="1:2" x14ac:dyDescent="0.2">
      <c r="A188" s="48"/>
      <c r="B188" s="48"/>
    </row>
    <row r="189" spans="1:2" x14ac:dyDescent="0.2">
      <c r="A189" s="48"/>
      <c r="B189" s="48"/>
    </row>
    <row r="190" spans="1:2" x14ac:dyDescent="0.2">
      <c r="A190" s="48"/>
      <c r="B190" s="48"/>
    </row>
    <row r="191" spans="1:2" x14ac:dyDescent="0.2">
      <c r="A191" s="48"/>
      <c r="B191" s="48"/>
    </row>
    <row r="192" spans="1:2" x14ac:dyDescent="0.2">
      <c r="A192" s="48"/>
      <c r="B192" s="48"/>
    </row>
    <row r="193" spans="1:2" x14ac:dyDescent="0.2">
      <c r="A193" s="48"/>
      <c r="B193" s="48"/>
    </row>
    <row r="194" spans="1:2" x14ac:dyDescent="0.2">
      <c r="A194" s="48"/>
      <c r="B194" s="48"/>
    </row>
    <row r="195" spans="1:2" x14ac:dyDescent="0.2">
      <c r="A195" s="48"/>
      <c r="B195" s="48"/>
    </row>
    <row r="196" spans="1:2" x14ac:dyDescent="0.2">
      <c r="A196" s="48"/>
      <c r="B196" s="48"/>
    </row>
    <row r="197" spans="1:2" x14ac:dyDescent="0.2">
      <c r="A197" s="48"/>
      <c r="B197" s="48"/>
    </row>
    <row r="198" spans="1:2" x14ac:dyDescent="0.2">
      <c r="A198" s="48"/>
      <c r="B198" s="48"/>
    </row>
    <row r="199" spans="1:2" x14ac:dyDescent="0.2">
      <c r="A199" s="48"/>
      <c r="B199" s="48"/>
    </row>
    <row r="200" spans="1:2" x14ac:dyDescent="0.2">
      <c r="A200" s="48"/>
      <c r="B200" s="48"/>
    </row>
    <row r="201" spans="1:2" x14ac:dyDescent="0.2">
      <c r="A201" s="48"/>
      <c r="B201" s="48"/>
    </row>
    <row r="202" spans="1:2" x14ac:dyDescent="0.2">
      <c r="A202" s="48"/>
      <c r="B202" s="48"/>
    </row>
    <row r="203" spans="1:2" x14ac:dyDescent="0.2">
      <c r="A203" s="48"/>
      <c r="B203" s="48"/>
    </row>
    <row r="204" spans="1:2" x14ac:dyDescent="0.2">
      <c r="A204" s="48"/>
      <c r="B204" s="48"/>
    </row>
    <row r="205" spans="1:2" x14ac:dyDescent="0.2">
      <c r="A205" s="48"/>
      <c r="B205" s="48"/>
    </row>
    <row r="206" spans="1:2" x14ac:dyDescent="0.2">
      <c r="A206" s="48"/>
      <c r="B206" s="48"/>
    </row>
    <row r="207" spans="1:2" x14ac:dyDescent="0.2">
      <c r="A207" s="48"/>
      <c r="B207" s="48"/>
    </row>
    <row r="208" spans="1:2" x14ac:dyDescent="0.2">
      <c r="A208" s="48"/>
      <c r="B208" s="48"/>
    </row>
    <row r="209" spans="1:2" x14ac:dyDescent="0.2">
      <c r="A209" s="48"/>
      <c r="B209" s="48"/>
    </row>
    <row r="210" spans="1:2" x14ac:dyDescent="0.2">
      <c r="A210" s="48"/>
      <c r="B210" s="48"/>
    </row>
    <row r="211" spans="1:2" x14ac:dyDescent="0.2">
      <c r="A211" s="48"/>
      <c r="B211" s="48"/>
    </row>
    <row r="212" spans="1:2" x14ac:dyDescent="0.2">
      <c r="A212" s="48"/>
      <c r="B212" s="48"/>
    </row>
    <row r="213" spans="1:2" x14ac:dyDescent="0.2">
      <c r="A213" s="48"/>
      <c r="B213" s="48"/>
    </row>
    <row r="214" spans="1:2" x14ac:dyDescent="0.2">
      <c r="A214" s="48"/>
      <c r="B214" s="48"/>
    </row>
    <row r="215" spans="1:2" x14ac:dyDescent="0.2">
      <c r="A215" s="48"/>
      <c r="B215" s="48"/>
    </row>
    <row r="216" spans="1:2" x14ac:dyDescent="0.2">
      <c r="A216" s="48"/>
      <c r="B216" s="48"/>
    </row>
    <row r="217" spans="1:2" x14ac:dyDescent="0.2">
      <c r="A217" s="48"/>
      <c r="B217" s="48"/>
    </row>
    <row r="218" spans="1:2" x14ac:dyDescent="0.2">
      <c r="A218" s="48"/>
      <c r="B218" s="48"/>
    </row>
    <row r="219" spans="1:2" x14ac:dyDescent="0.2">
      <c r="A219" s="48"/>
      <c r="B219" s="48"/>
    </row>
    <row r="220" spans="1:2" x14ac:dyDescent="0.2">
      <c r="A220" s="48"/>
      <c r="B220" s="48"/>
    </row>
    <row r="221" spans="1:2" x14ac:dyDescent="0.2">
      <c r="A221" s="48"/>
      <c r="B221" s="48"/>
    </row>
    <row r="222" spans="1:2" x14ac:dyDescent="0.2">
      <c r="A222" s="48"/>
      <c r="B222" s="48"/>
    </row>
    <row r="223" spans="1:2" x14ac:dyDescent="0.2">
      <c r="A223" s="48"/>
      <c r="B223" s="48"/>
    </row>
    <row r="224" spans="1:2" x14ac:dyDescent="0.2">
      <c r="A224" s="48"/>
      <c r="B224" s="48"/>
    </row>
    <row r="225" spans="1:2" x14ac:dyDescent="0.2">
      <c r="A225" s="48"/>
      <c r="B225" s="48"/>
    </row>
    <row r="226" spans="1:2" x14ac:dyDescent="0.2">
      <c r="A226" s="48"/>
      <c r="B226" s="48"/>
    </row>
    <row r="227" spans="1:2" x14ac:dyDescent="0.2">
      <c r="A227" s="48"/>
      <c r="B227" s="48"/>
    </row>
    <row r="228" spans="1:2" x14ac:dyDescent="0.2">
      <c r="A228" s="48"/>
      <c r="B228" s="48"/>
    </row>
    <row r="229" spans="1:2" x14ac:dyDescent="0.2">
      <c r="A229" s="48"/>
      <c r="B229" s="48"/>
    </row>
  </sheetData>
  <sheetProtection algorithmName="SHA-512" hashValue="RvO1566zbmFKCbuPaRxDYQT11knWEYyMS+5IGSyQ6PHKfkP05WYS1gQkK/KmgA2O4WVydgMH5r+ALfNERCOyiA==" saltValue="s36tn/OLi/mKbgR8oy9nqA==" spinCount="100000" sheet="1" objects="1" scenarios="1" selectLockedCells="1" selectUnlockedCells="1"/>
  <mergeCells count="152">
    <mergeCell ref="F91:F92"/>
    <mergeCell ref="D97:D98"/>
    <mergeCell ref="F97:F98"/>
    <mergeCell ref="E97:E98"/>
    <mergeCell ref="C75:C80"/>
    <mergeCell ref="A75:A80"/>
    <mergeCell ref="A81:A83"/>
    <mergeCell ref="C81:C83"/>
    <mergeCell ref="B82:B83"/>
    <mergeCell ref="C97:C98"/>
    <mergeCell ref="A94:A96"/>
    <mergeCell ref="C94:C96"/>
    <mergeCell ref="A97:A98"/>
    <mergeCell ref="B95:B96"/>
    <mergeCell ref="C91:C93"/>
    <mergeCell ref="B92:B93"/>
    <mergeCell ref="E94:E95"/>
    <mergeCell ref="D94:D95"/>
    <mergeCell ref="A84:F84"/>
    <mergeCell ref="A91:A93"/>
    <mergeCell ref="F94:F95"/>
    <mergeCell ref="D91:D92"/>
    <mergeCell ref="E91:E92"/>
    <mergeCell ref="A102:F102"/>
    <mergeCell ref="F107:F108"/>
    <mergeCell ref="C99:C101"/>
    <mergeCell ref="A99:A101"/>
    <mergeCell ref="D99:D100"/>
    <mergeCell ref="E99:E100"/>
    <mergeCell ref="F99:F100"/>
    <mergeCell ref="B100:B101"/>
    <mergeCell ref="A103:A104"/>
    <mergeCell ref="C103:C104"/>
    <mergeCell ref="D103:D104"/>
    <mergeCell ref="E103:E104"/>
    <mergeCell ref="F103:F104"/>
    <mergeCell ref="D105:D106"/>
    <mergeCell ref="E105:E106"/>
    <mergeCell ref="F105:F106"/>
    <mergeCell ref="A74:F74"/>
    <mergeCell ref="C85:C90"/>
    <mergeCell ref="B86:B90"/>
    <mergeCell ref="A85:A90"/>
    <mergeCell ref="E68:E69"/>
    <mergeCell ref="F68:F69"/>
    <mergeCell ref="A65:A67"/>
    <mergeCell ref="C65:C67"/>
    <mergeCell ref="E65:E66"/>
    <mergeCell ref="F65:F66"/>
    <mergeCell ref="A70:A71"/>
    <mergeCell ref="C70:C71"/>
    <mergeCell ref="B76:B80"/>
    <mergeCell ref="D70:D71"/>
    <mergeCell ref="E70:E71"/>
    <mergeCell ref="F70:F71"/>
    <mergeCell ref="A68:A69"/>
    <mergeCell ref="C68:C69"/>
    <mergeCell ref="B66:B67"/>
    <mergeCell ref="D65:D66"/>
    <mergeCell ref="D72:D73"/>
    <mergeCell ref="E72:E73"/>
    <mergeCell ref="F72:F73"/>
    <mergeCell ref="A72:A73"/>
    <mergeCell ref="C60:C64"/>
    <mergeCell ref="B23:B25"/>
    <mergeCell ref="A22:A25"/>
    <mergeCell ref="A29:A32"/>
    <mergeCell ref="C29:C32"/>
    <mergeCell ref="D41:D42"/>
    <mergeCell ref="E41:E42"/>
    <mergeCell ref="F41:F42"/>
    <mergeCell ref="D27:D28"/>
    <mergeCell ref="A39:A40"/>
    <mergeCell ref="A44:F44"/>
    <mergeCell ref="A49:A50"/>
    <mergeCell ref="B35:B36"/>
    <mergeCell ref="A45:A46"/>
    <mergeCell ref="A34:A36"/>
    <mergeCell ref="B30:B32"/>
    <mergeCell ref="A27:A28"/>
    <mergeCell ref="A33:F33"/>
    <mergeCell ref="C34:C36"/>
    <mergeCell ref="C45:C46"/>
    <mergeCell ref="C18:C21"/>
    <mergeCell ref="C22:C25"/>
    <mergeCell ref="C47:C48"/>
    <mergeCell ref="C4:D4"/>
    <mergeCell ref="A6:F6"/>
    <mergeCell ref="A7:A8"/>
    <mergeCell ref="B7:B8"/>
    <mergeCell ref="C7:C8"/>
    <mergeCell ref="D7:D8"/>
    <mergeCell ref="E7:E8"/>
    <mergeCell ref="F7:F8"/>
    <mergeCell ref="A9:F9"/>
    <mergeCell ref="A26:F26"/>
    <mergeCell ref="A10:A13"/>
    <mergeCell ref="B11:B13"/>
    <mergeCell ref="A14:A17"/>
    <mergeCell ref="B15:B17"/>
    <mergeCell ref="A18:A21"/>
    <mergeCell ref="B19:B21"/>
    <mergeCell ref="C10:C13"/>
    <mergeCell ref="C14:C17"/>
    <mergeCell ref="F37:F38"/>
    <mergeCell ref="A110:A112"/>
    <mergeCell ref="C110:C112"/>
    <mergeCell ref="D110:D111"/>
    <mergeCell ref="E110:E111"/>
    <mergeCell ref="F110:F111"/>
    <mergeCell ref="B111:B112"/>
    <mergeCell ref="E107:E108"/>
    <mergeCell ref="D107:D108"/>
    <mergeCell ref="A105:A106"/>
    <mergeCell ref="C105:C106"/>
    <mergeCell ref="A107:A109"/>
    <mergeCell ref="C107:C109"/>
    <mergeCell ref="B108:B109"/>
    <mergeCell ref="D68:D69"/>
    <mergeCell ref="E60:E61"/>
    <mergeCell ref="B55:B57"/>
    <mergeCell ref="F58:F59"/>
    <mergeCell ref="A53:F53"/>
    <mergeCell ref="A54:A57"/>
    <mergeCell ref="C51:C52"/>
    <mergeCell ref="F60:F61"/>
    <mergeCell ref="B61:B64"/>
    <mergeCell ref="A60:A64"/>
    <mergeCell ref="A1:F1"/>
    <mergeCell ref="A2:F2"/>
    <mergeCell ref="A3:F3"/>
    <mergeCell ref="D60:D61"/>
    <mergeCell ref="C58:C59"/>
    <mergeCell ref="A37:A38"/>
    <mergeCell ref="C37:C38"/>
    <mergeCell ref="D37:D38"/>
    <mergeCell ref="E37:E38"/>
    <mergeCell ref="A58:A59"/>
    <mergeCell ref="A51:A52"/>
    <mergeCell ref="C54:C57"/>
    <mergeCell ref="D58:D59"/>
    <mergeCell ref="E58:E59"/>
    <mergeCell ref="C49:C50"/>
    <mergeCell ref="D39:D40"/>
    <mergeCell ref="E39:E40"/>
    <mergeCell ref="B42:B43"/>
    <mergeCell ref="A41:A43"/>
    <mergeCell ref="A47:A48"/>
    <mergeCell ref="F39:F40"/>
    <mergeCell ref="E27:E28"/>
    <mergeCell ref="F27:F28"/>
    <mergeCell ref="C39:C43"/>
  </mergeCells>
  <hyperlinks>
    <hyperlink ref="B10" r:id="rId1" xr:uid="{00000000-0004-0000-0100-000000000000}"/>
    <hyperlink ref="B14" r:id="rId2" xr:uid="{00000000-0004-0000-0100-000001000000}"/>
    <hyperlink ref="B18" r:id="rId3" xr:uid="{00000000-0004-0000-0100-000002000000}"/>
    <hyperlink ref="B22" r:id="rId4" xr:uid="{00000000-0004-0000-0100-000003000000}"/>
    <hyperlink ref="B39" r:id="rId5" xr:uid="{00000000-0004-0000-0100-000004000000}"/>
    <hyperlink ref="B34" r:id="rId6" xr:uid="{00000000-0004-0000-0100-000005000000}"/>
    <hyperlink ref="B47" r:id="rId7" xr:uid="{00000000-0004-0000-0100-000006000000}"/>
    <hyperlink ref="B49" r:id="rId8" xr:uid="{00000000-0004-0000-0100-000007000000}"/>
    <hyperlink ref="B60" r:id="rId9" display="Nortex®-Doctor (НОРТЕКС®-ДОКТОР) для древесины" xr:uid="{00000000-0004-0000-0100-000008000000}"/>
    <hyperlink ref="B54" r:id="rId10" display="Nortex®-Lux (НОРТЕКС®-ЛЮКС) для древесины " xr:uid="{00000000-0004-0000-0100-000009000000}"/>
    <hyperlink ref="B103" r:id="rId11" display=" НОРТОВСКАЯ® ГРУНТОВКА-АНТИСЕПТИК" xr:uid="{00000000-0004-0000-0100-00000A000000}"/>
    <hyperlink ref="B51" r:id="rId12" xr:uid="{00000000-0004-0000-0100-00000B000000}"/>
    <hyperlink ref="B94" r:id="rId13" xr:uid="{00000000-0004-0000-0100-00000C000000}"/>
    <hyperlink ref="B41" r:id="rId14" xr:uid="{00000000-0004-0000-0100-00000D000000}"/>
    <hyperlink ref="B65" r:id="rId15" xr:uid="{00000000-0004-0000-0100-00000E000000}"/>
    <hyperlink ref="B99" r:id="rId16" xr:uid="{00000000-0004-0000-0100-00000F000000}"/>
    <hyperlink ref="B58" r:id="rId17" xr:uid="{00000000-0004-0000-0100-000010000000}"/>
    <hyperlink ref="B68" r:id="rId18" xr:uid="{00000000-0004-0000-0100-000011000000}"/>
    <hyperlink ref="B97" r:id="rId19" xr:uid="{00000000-0004-0000-0100-000012000000}"/>
    <hyperlink ref="B27" r:id="rId20" xr:uid="{00000000-0004-0000-0100-000013000000}"/>
    <hyperlink ref="B91" r:id="rId21" display="KRASULA® для интерьеров" xr:uid="{00000000-0004-0000-0100-000014000000}"/>
    <hyperlink ref="B75" r:id="rId22" xr:uid="{00000000-0004-0000-0100-000015000000}"/>
    <hyperlink ref="B29" r:id="rId23" display="KRASULA® для огнезащитных покрытий" xr:uid="{00000000-0004-0000-0100-000016000000}"/>
    <hyperlink ref="B45" r:id="rId24" xr:uid="{00000000-0004-0000-0100-000017000000}"/>
    <hyperlink ref="B81" r:id="rId25" display="Nortex®-Eco" xr:uid="{00000000-0004-0000-0100-000018000000}"/>
    <hyperlink ref="B105" r:id="rId26" xr:uid="{00000000-0004-0000-0100-000019000000}"/>
    <hyperlink ref="B85" r:id="rId27" xr:uid="{00000000-0004-0000-0100-00001A000000}"/>
    <hyperlink ref="B37" r:id="rId28" display="ОЗОН®-007 для древесины" xr:uid="{00000000-0004-0000-0100-00001B000000}"/>
    <hyperlink ref="B70" r:id="rId29" display="http://www.nort-udm.ru/catalog/antiseptic-wood/nortex-tranzit/?utm_source=site&amp;utm_medium=pdf&amp;utm_campaign=price&amp;utm_content=HEADER-POSITION&amp;utm_term=NORTEX-TRANSIT" xr:uid="{00000000-0004-0000-0100-00001C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6" fitToHeight="10" orientation="portrait" r:id="rId30"/>
  <rowBreaks count="4" manualBreakCount="4">
    <brk id="32" max="5" man="1"/>
    <brk id="52" max="5" man="1"/>
    <brk id="73" max="5" man="1"/>
    <brk id="101" max="5" man="1"/>
  </rowBreaks>
  <drawing r:id="rId3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Прайс ЕЦП полный </vt:lpstr>
      <vt:lpstr>Прайс ЕЦП кратко</vt:lpstr>
      <vt:lpstr>'Прайс ЕЦП кратко'!Заголовки_для_печати</vt:lpstr>
      <vt:lpstr>'Прайс ЕЦП полный '!Заголовки_для_печати</vt:lpstr>
      <vt:lpstr>'Прайс ЕЦП кратко'!Область_печати</vt:lpstr>
      <vt:lpstr>'Прайс ЕЦП полный '!Область_печати</vt:lpstr>
    </vt:vector>
  </TitlesOfParts>
  <Company>nort-udm.ru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ushakova.ai</dc:creator>
  <cp:lastModifiedBy>Спиваков</cp:lastModifiedBy>
  <cp:lastPrinted>2022-09-19T12:32:58Z</cp:lastPrinted>
  <dcterms:created xsi:type="dcterms:W3CDTF">2014-12-17T12:14:37Z</dcterms:created>
  <dcterms:modified xsi:type="dcterms:W3CDTF">2022-09-19T12:32:59Z</dcterms:modified>
</cp:coreProperties>
</file>