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3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__НОРТ\Прайсы\"/>
    </mc:Choice>
  </mc:AlternateContent>
  <xr:revisionPtr revIDLastSave="0" documentId="13_ncr:1_{53234112-0D4A-4D8C-B97A-706A49B9252A}" xr6:coauthVersionLast="36" xr6:coauthVersionMax="36" xr10:uidLastSave="{00000000-0000-0000-0000-000000000000}"/>
  <bookViews>
    <workbookView xWindow="0" yWindow="0" windowWidth="9945" windowHeight="7200" xr2:uid="{00000000-000D-0000-FFFF-FFFF00000000}"/>
  </bookViews>
  <sheets>
    <sheet name="Прайс ЕЦП полный " sheetId="4" r:id="rId1"/>
    <sheet name="Прайс ЕЦП кратко" sheetId="5" r:id="rId2"/>
    <sheet name="Расход Metalax" sheetId="6" r:id="rId3"/>
  </sheets>
  <externalReferences>
    <externalReference r:id="rId4"/>
    <externalReference r:id="rId5"/>
  </externalReferences>
  <definedNames>
    <definedName name="H" localSheetId="1">'[1]прайс быт.'!#REF!</definedName>
    <definedName name="H" localSheetId="0">'[1]прайс быт.'!#REF!</definedName>
    <definedName name="H">'[2]прайс быт.'!#REF!</definedName>
    <definedName name="I" localSheetId="1">'[1]прайс быт.'!#REF!</definedName>
    <definedName name="I" localSheetId="0">'[1]прайс быт.'!#REF!</definedName>
    <definedName name="I">'[2]прайс быт.'!#REF!</definedName>
    <definedName name="Z_17A7171B_97E1_46EB_BE72_C50FD5351C91_.wvu.Cols" localSheetId="1" hidden="1">'Прайс ЕЦП кратко'!#REF!</definedName>
    <definedName name="Z_17A7171B_97E1_46EB_BE72_C50FD5351C91_.wvu.Cols" localSheetId="0" hidden="1">'Прайс ЕЦП полный '!$E:$E,'Прайс ЕЦП полный '!$K:$K,'Прайс ЕЦП полный '!$Q:$Q</definedName>
    <definedName name="Z_17A7171B_97E1_46EB_BE72_C50FD5351C91_.wvu.PrintArea" localSheetId="1" hidden="1">'Прайс ЕЦП кратко'!$A$1:$F$149</definedName>
    <definedName name="Z_17A7171B_97E1_46EB_BE72_C50FD5351C91_.wvu.PrintArea" localSheetId="0" hidden="1">'Прайс ЕЦП полный '!$A$1:$U$148</definedName>
    <definedName name="Z_17A7171B_97E1_46EB_BE72_C50FD5351C91_.wvu.PrintTitles" localSheetId="1" hidden="1">'Прайс ЕЦП кратко'!$1:$8</definedName>
    <definedName name="Z_17A7171B_97E1_46EB_BE72_C50FD5351C91_.wvu.PrintTitles" localSheetId="0" hidden="1">'Прайс ЕЦП полный '!$1:$6</definedName>
    <definedName name="Z_9F3E27CF_4E08_452B_B14B_AA9488FDA67D_.wvu.Cols" localSheetId="1" hidden="1">'Прайс ЕЦП кратко'!#REF!</definedName>
    <definedName name="Z_9F3E27CF_4E08_452B_B14B_AA9488FDA67D_.wvu.Cols" localSheetId="0" hidden="1">'Прайс ЕЦП полный '!$E:$E,'Прайс ЕЦП полный '!$K:$K,'Прайс ЕЦП полный '!$Q:$Q</definedName>
    <definedName name="Z_9F3E27CF_4E08_452B_B14B_AA9488FDA67D_.wvu.PrintArea" localSheetId="1" hidden="1">'Прайс ЕЦП кратко'!$A$1:$F$149</definedName>
    <definedName name="Z_9F3E27CF_4E08_452B_B14B_AA9488FDA67D_.wvu.PrintArea" localSheetId="0" hidden="1">'Прайс ЕЦП полный '!$A$1:$U$148</definedName>
    <definedName name="Z_9F3E27CF_4E08_452B_B14B_AA9488FDA67D_.wvu.PrintTitles" localSheetId="1" hidden="1">'Прайс ЕЦП кратко'!$1:$8</definedName>
    <definedName name="Z_9F3E27CF_4E08_452B_B14B_AA9488FDA67D_.wvu.PrintTitles" localSheetId="0" hidden="1">'Прайс ЕЦП полный '!$1:$6</definedName>
    <definedName name="_xlnm.Print_Titles" localSheetId="1">'Прайс ЕЦП кратко'!$1:$8</definedName>
    <definedName name="_xlnm.Print_Titles" localSheetId="0">'Прайс ЕЦП полный '!$1:$6</definedName>
    <definedName name="_xlnm.Print_Area" localSheetId="1">'Прайс ЕЦП кратко'!$A$1:$F$151</definedName>
    <definedName name="_xlnm.Print_Area" localSheetId="0">'Прайс ЕЦП полный '!$A$1:$U$145</definedName>
    <definedName name="_xlnm.Print_Area" localSheetId="2">'Расход Metalax'!$A$1:$O$115</definedName>
  </definedNames>
  <calcPr calcId="191029"/>
</workbook>
</file>

<file path=xl/calcChain.xml><?xml version="1.0" encoding="utf-8"?>
<calcChain xmlns="http://schemas.openxmlformats.org/spreadsheetml/2006/main">
  <c r="T145" i="4" l="1"/>
  <c r="L145" i="4" s="1"/>
  <c r="N145" i="4"/>
  <c r="T144" i="4"/>
  <c r="L144" i="4" s="1"/>
  <c r="N144" i="4"/>
  <c r="T143" i="4"/>
  <c r="L143" i="4" s="1"/>
  <c r="N143" i="4"/>
  <c r="T142" i="4"/>
  <c r="L142" i="4" s="1"/>
  <c r="N142" i="4"/>
  <c r="T140" i="4"/>
  <c r="L140" i="4" s="1"/>
  <c r="N140" i="4"/>
  <c r="T117" i="4" l="1"/>
  <c r="T116" i="4"/>
  <c r="T115" i="4"/>
  <c r="T114" i="4"/>
  <c r="T113" i="4"/>
  <c r="T112" i="4"/>
  <c r="T61" i="4" l="1"/>
  <c r="T36" i="4" l="1"/>
  <c r="L36" i="4" s="1"/>
  <c r="N36" i="4"/>
  <c r="T35" i="4"/>
  <c r="L35" i="4" s="1"/>
  <c r="N35" i="4"/>
  <c r="T34" i="4"/>
  <c r="L34" i="4" s="1"/>
  <c r="N34" i="4"/>
  <c r="T33" i="4"/>
  <c r="L33" i="4" s="1"/>
  <c r="N33" i="4"/>
  <c r="T110" i="4" l="1"/>
  <c r="T108" i="4" l="1"/>
  <c r="T107" i="4"/>
  <c r="T106" i="4"/>
  <c r="T58" i="4" l="1"/>
  <c r="L58" i="4" s="1"/>
  <c r="T57" i="4"/>
  <c r="L57" i="4" s="1"/>
  <c r="T56" i="4"/>
  <c r="L56" i="4" s="1"/>
  <c r="L131" i="4" l="1"/>
  <c r="N131" i="4"/>
  <c r="N130" i="4"/>
  <c r="T139" i="4" l="1"/>
  <c r="L139" i="4" s="1"/>
  <c r="N139" i="4"/>
  <c r="T138" i="4"/>
  <c r="L138" i="4" s="1"/>
  <c r="N138" i="4"/>
  <c r="T137" i="4"/>
  <c r="L137" i="4" s="1"/>
  <c r="N137" i="4"/>
  <c r="T136" i="4"/>
  <c r="L136" i="4" s="1"/>
  <c r="N136" i="4"/>
  <c r="T135" i="4"/>
  <c r="L135" i="4" s="1"/>
  <c r="N135" i="4"/>
  <c r="T134" i="4"/>
  <c r="L134" i="4" s="1"/>
  <c r="N134" i="4"/>
  <c r="T133" i="4"/>
  <c r="L133" i="4" s="1"/>
  <c r="N133" i="4"/>
  <c r="T132" i="4"/>
  <c r="L132" i="4" s="1"/>
  <c r="N132" i="4"/>
  <c r="T130" i="4"/>
  <c r="L130" i="4" s="1"/>
  <c r="T129" i="4"/>
  <c r="L129" i="4" s="1"/>
  <c r="T128" i="4"/>
  <c r="L128" i="4" s="1"/>
  <c r="N128" i="4"/>
  <c r="T127" i="4"/>
  <c r="L127" i="4" s="1"/>
  <c r="N127" i="4"/>
  <c r="T126" i="4"/>
  <c r="L126" i="4" s="1"/>
  <c r="N126" i="4"/>
  <c r="T125" i="4"/>
  <c r="L125" i="4" s="1"/>
  <c r="N125" i="4"/>
  <c r="T124" i="4"/>
  <c r="L124" i="4" s="1"/>
  <c r="N124" i="4"/>
  <c r="T123" i="4"/>
  <c r="L123" i="4" s="1"/>
  <c r="N123" i="4"/>
  <c r="T122" i="4"/>
  <c r="L122" i="4" s="1"/>
  <c r="N122" i="4"/>
  <c r="T121" i="4"/>
  <c r="L121" i="4" s="1"/>
  <c r="N121" i="4"/>
  <c r="T120" i="4"/>
  <c r="L120" i="4" s="1"/>
  <c r="N120" i="4"/>
  <c r="T104" i="4"/>
  <c r="T103" i="4"/>
  <c r="T102" i="4"/>
  <c r="L103" i="4" s="1"/>
  <c r="T101" i="4"/>
  <c r="T100" i="4"/>
  <c r="T99" i="4"/>
  <c r="L100" i="4" s="1"/>
  <c r="T97" i="4"/>
  <c r="L97" i="4" s="1"/>
  <c r="T111" i="4"/>
  <c r="T109" i="4"/>
  <c r="T96" i="4"/>
  <c r="L96" i="4" s="1"/>
  <c r="T95" i="4"/>
  <c r="L95" i="4" s="1"/>
  <c r="T94" i="4"/>
  <c r="L94" i="4" s="1"/>
  <c r="T93" i="4"/>
  <c r="L93" i="4" s="1"/>
  <c r="T92" i="4"/>
  <c r="L92" i="4" s="1"/>
  <c r="T91" i="4"/>
  <c r="L91" i="4" s="1"/>
  <c r="T90" i="4"/>
  <c r="L90" i="4" s="1"/>
  <c r="T89" i="4"/>
  <c r="L89" i="4" s="1"/>
  <c r="T88" i="4"/>
  <c r="L88" i="4" s="1"/>
  <c r="T87" i="4"/>
  <c r="L87" i="4" s="1"/>
  <c r="T85" i="4"/>
  <c r="L85" i="4" s="1"/>
  <c r="T83" i="4"/>
  <c r="L83" i="4" s="1"/>
  <c r="T82" i="4"/>
  <c r="L82" i="4" s="1"/>
  <c r="T81" i="4"/>
  <c r="L81" i="4" s="1"/>
  <c r="T80" i="4"/>
  <c r="L80" i="4" s="1"/>
  <c r="T79" i="4"/>
  <c r="L79" i="4" s="1"/>
  <c r="T78" i="4"/>
  <c r="L78" i="4" s="1"/>
  <c r="T77" i="4"/>
  <c r="L77" i="4" s="1"/>
  <c r="T76" i="4"/>
  <c r="L76" i="4" s="1"/>
  <c r="T75" i="4"/>
  <c r="L75" i="4" s="1"/>
  <c r="T74" i="4"/>
  <c r="L74" i="4" s="1"/>
  <c r="T73" i="4"/>
  <c r="L73" i="4" s="1"/>
  <c r="T71" i="4"/>
  <c r="T70" i="4"/>
  <c r="T68" i="4"/>
  <c r="L68" i="4" s="1"/>
  <c r="T66" i="4"/>
  <c r="L66" i="4" s="1"/>
  <c r="T55" i="4"/>
  <c r="L55" i="4" s="1"/>
  <c r="T54" i="4"/>
  <c r="L54" i="4" s="1"/>
  <c r="T53" i="4"/>
  <c r="L53" i="4" s="1"/>
  <c r="T52" i="4"/>
  <c r="L52" i="4" s="1"/>
  <c r="T51" i="4"/>
  <c r="L51" i="4" s="1"/>
  <c r="T50" i="4"/>
  <c r="L50" i="4" s="1"/>
  <c r="T49" i="4"/>
  <c r="L49" i="4" s="1"/>
  <c r="T48" i="4"/>
  <c r="L48" i="4" s="1"/>
  <c r="T47" i="4"/>
  <c r="L47" i="4" s="1"/>
  <c r="T45" i="4"/>
  <c r="M45" i="4" s="1"/>
  <c r="T44" i="4"/>
  <c r="M44" i="4" s="1"/>
  <c r="T42" i="4"/>
  <c r="N42" i="4" s="1"/>
  <c r="T41" i="4"/>
  <c r="M41" i="4" s="1"/>
  <c r="T40" i="4"/>
  <c r="M40" i="4" s="1"/>
  <c r="T39" i="4"/>
  <c r="N39" i="4" s="1"/>
  <c r="T38" i="4"/>
  <c r="N38" i="4" s="1"/>
  <c r="T31" i="4"/>
  <c r="O31" i="4" s="1"/>
  <c r="T29" i="4"/>
  <c r="M29" i="4" s="1"/>
  <c r="T28" i="4"/>
  <c r="M28" i="4" s="1"/>
  <c r="T27" i="4"/>
  <c r="T26" i="4"/>
  <c r="T25" i="4"/>
  <c r="T24" i="4"/>
  <c r="N24" i="4" s="1"/>
  <c r="T23" i="4"/>
  <c r="O23" i="4" s="1"/>
  <c r="T22" i="4"/>
  <c r="M22" i="4" s="1"/>
  <c r="T21" i="4"/>
  <c r="M21" i="4" s="1"/>
  <c r="T20" i="4"/>
  <c r="N20" i="4" s="1"/>
  <c r="T19" i="4"/>
  <c r="N19" i="4" s="1"/>
  <c r="T18" i="4"/>
  <c r="M18" i="4" s="1"/>
  <c r="T17" i="4"/>
  <c r="M17" i="4" s="1"/>
  <c r="T16" i="4"/>
  <c r="N16" i="4" s="1"/>
  <c r="T15" i="4"/>
  <c r="M15" i="4" s="1"/>
  <c r="T14" i="4"/>
  <c r="M14" i="4" s="1"/>
  <c r="T13" i="4"/>
  <c r="M13" i="4" s="1"/>
  <c r="T12" i="4"/>
  <c r="N12" i="4" s="1"/>
  <c r="T11" i="4"/>
  <c r="O11" i="4" s="1"/>
  <c r="T10" i="4"/>
  <c r="M10" i="4" s="1"/>
  <c r="L25" i="4" l="1"/>
  <c r="M25" i="4"/>
  <c r="L26" i="4"/>
  <c r="M26" i="4"/>
  <c r="M27" i="4"/>
  <c r="L27" i="4"/>
  <c r="O10" i="4"/>
  <c r="L10" i="4"/>
  <c r="N10" i="4"/>
  <c r="L12" i="4"/>
  <c r="L15" i="4"/>
  <c r="L20" i="4"/>
  <c r="M38" i="4"/>
  <c r="N41" i="4"/>
  <c r="L13" i="4"/>
  <c r="O22" i="4"/>
  <c r="M16" i="4"/>
  <c r="L22" i="4"/>
  <c r="L19" i="4"/>
  <c r="L11" i="4"/>
  <c r="O14" i="4"/>
  <c r="N18" i="4"/>
  <c r="O19" i="4"/>
  <c r="L23" i="4"/>
  <c r="P31" i="4"/>
  <c r="M42" i="4"/>
  <c r="N45" i="4"/>
  <c r="M12" i="4"/>
  <c r="L14" i="4"/>
  <c r="N15" i="4"/>
  <c r="M19" i="4"/>
  <c r="M11" i="4"/>
  <c r="O15" i="4"/>
  <c r="O18" i="4"/>
  <c r="M20" i="4"/>
  <c r="N22" i="4"/>
  <c r="M23" i="4"/>
  <c r="M24" i="4"/>
  <c r="L28" i="4"/>
  <c r="L102" i="4"/>
  <c r="L104" i="4"/>
  <c r="N11" i="4"/>
  <c r="N23" i="4"/>
  <c r="N14" i="4"/>
  <c r="L16" i="4"/>
  <c r="L18" i="4"/>
  <c r="L29" i="4"/>
  <c r="L21" i="4"/>
  <c r="O13" i="4"/>
  <c r="L24" i="4"/>
  <c r="L101" i="4"/>
  <c r="O12" i="4"/>
  <c r="N13" i="4"/>
  <c r="O16" i="4"/>
  <c r="N17" i="4"/>
  <c r="O20" i="4"/>
  <c r="N21" i="4"/>
  <c r="O24" i="4"/>
  <c r="N25" i="4"/>
  <c r="N26" i="4"/>
  <c r="N27" i="4"/>
  <c r="N28" i="4"/>
  <c r="N29" i="4"/>
  <c r="M39" i="4"/>
  <c r="N40" i="4"/>
  <c r="N44" i="4"/>
  <c r="L17" i="4"/>
  <c r="O17" i="4"/>
  <c r="O21" i="4"/>
  <c r="L99" i="4"/>
  <c r="T63" i="4" l="1"/>
</calcChain>
</file>

<file path=xl/sharedStrings.xml><?xml version="1.0" encoding="utf-8"?>
<sst xmlns="http://schemas.openxmlformats.org/spreadsheetml/2006/main" count="767" uniqueCount="323">
  <si>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</si>
  <si>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</si>
  <si>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</si>
  <si>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</si>
  <si>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</si>
  <si>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</si>
  <si>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</si>
  <si>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</si>
  <si>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</si>
  <si>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</si>
  <si>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</si>
  <si>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</si>
  <si>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</si>
  <si>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</si>
  <si>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Биозащита: 
25 / 10 лет
Огнезащита: 
16 / 5 лет</t>
  </si>
  <si>
    <t>Бочка ПЭТ</t>
  </si>
  <si>
    <t>50 кг</t>
  </si>
  <si>
    <t>24 кг</t>
  </si>
  <si>
    <t>Ведро  ПЭТ</t>
  </si>
  <si>
    <t>10,5 кг</t>
  </si>
  <si>
    <t>3,3 кг</t>
  </si>
  <si>
    <t>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</si>
  <si>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   для древесины</t>
    </r>
  </si>
  <si>
    <t>Биозащита: 
20 / 7,5 лет
Огнезащита: 
16 / 5 лет</t>
  </si>
  <si>
    <t>11 кг</t>
  </si>
  <si>
    <t>3,5 кг</t>
  </si>
  <si>
    <t>1,1 кг</t>
  </si>
  <si>
    <t>Биозащита: 
20/7,5 лет
Огнезащита:
 16 /5 лет
Внутри парных:
Огнебиозащита 
6 лет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</si>
  <si>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Prime) для древесины</t>
    </r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</si>
  <si>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</si>
  <si>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</si>
  <si>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</si>
  <si>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</si>
  <si>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</t>
    </r>
  </si>
  <si>
    <t>Мешок</t>
  </si>
  <si>
    <t>25 кг</t>
  </si>
  <si>
    <r>
      <t>ОЗОН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-007 для древесины</t>
    </r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</si>
  <si>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</si>
  <si>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</si>
  <si>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</si>
  <si>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103
   1 л. концен-трата/
3 л. воды </t>
  </si>
  <si>
    <t xml:space="preserve">69
   1 л. концен-трата/
3 л. воды </t>
  </si>
  <si>
    <t>65 кг конц.</t>
  </si>
  <si>
    <t>16 кг конц.</t>
  </si>
  <si>
    <t>5 кг конц.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</si>
  <si>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Х</t>
    </r>
  </si>
  <si>
    <t>5 лет</t>
  </si>
  <si>
    <t>100-230</t>
  </si>
  <si>
    <t xml:space="preserve"> 43 кг</t>
  </si>
  <si>
    <t xml:space="preserve"> 21 кг</t>
  </si>
  <si>
    <t xml:space="preserve"> 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</si>
  <si>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С</t>
    </r>
  </si>
  <si>
    <t>150-350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</si>
  <si>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Ш</t>
    </r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</si>
  <si>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</si>
  <si>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</si>
  <si>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</si>
  <si>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</si>
  <si>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КП</t>
    </r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</si>
  <si>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</si>
  <si>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t>1,7 кг/кв.м</t>
  </si>
  <si>
    <t>40 кг</t>
  </si>
  <si>
    <t>ЛТСМ - 1</t>
  </si>
  <si>
    <t>Ширина 20 мм, толщина 2 мм</t>
  </si>
  <si>
    <t xml:space="preserve"> 6,6 м</t>
  </si>
  <si>
    <t>Антисептики</t>
  </si>
  <si>
    <t>Стоимость состава для обработки 1 кв.м.
 с учётм НДС, руб.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</si>
  <si>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
для древесины</t>
    </r>
  </si>
  <si>
    <t>10 / 5 лет</t>
  </si>
  <si>
    <t>Ведро ПЭТ</t>
  </si>
  <si>
    <t>3,0 кг</t>
  </si>
  <si>
    <t>0,95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</si>
  <si>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бетона</t>
    </r>
  </si>
  <si>
    <t>18 / 8 лет</t>
  </si>
  <si>
    <t>Высокоэффективная антисептическая пропитка для здоровой и поражённой древесины, в том числе,  эксплуатируемой в жестких условиях. Уничтожает и предотвращает появление плесневых и деревоокрашивающих грибов, водорослей, защищает от  жука-древоточца. Подходит для обработки стен и потолка внутри бань и саун из любых пород древесины. Безопасен для человека и животных. Для внутренних и наружных работ.Не тонирует древесину.</t>
  </si>
  <si>
    <t>20 кг</t>
  </si>
  <si>
    <t>9,0 кг</t>
  </si>
  <si>
    <t>2,8 кг</t>
  </si>
  <si>
    <t>0,9 кг</t>
  </si>
  <si>
    <t>Высокоэффективная антисептическая пропитка для здорового и поражённого бетона, камня, кирпича, в том числе,  эксплуатируемого в жестких условиях. Уничтожает и предотвращает появление плесневых грибов и водорослей. Для наружных и внутренних работ. Не тонирует поверхность. Безопасен для человека и животных.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</si>
  <si>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-Eco</t>
    </r>
  </si>
  <si>
    <t>100мл/10л</t>
  </si>
  <si>
    <t>Бутылка ПЭТ</t>
  </si>
  <si>
    <t>Декор</t>
  </si>
  <si>
    <t>Стоимость состава для обработки 1 кв.м.</t>
  </si>
  <si>
    <t xml:space="preserve">Фасовка 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</si>
  <si>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</si>
  <si>
    <t>7/5 лет</t>
  </si>
  <si>
    <t>Ведро жест.</t>
  </si>
  <si>
    <t>Банка жест.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</si>
  <si>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бань и саун</t>
    </r>
  </si>
  <si>
    <t>5 лет внутри парных и моечных
7 лет в комнатах отдыха</t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</si>
  <si>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</si>
  <si>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</si>
  <si>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15 кг</t>
  </si>
  <si>
    <t>4,5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</si>
  <si>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</t>
    </r>
  </si>
  <si>
    <t>1,0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</si>
  <si>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</si>
  <si>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</si>
  <si>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</si>
  <si>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 для древесины 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</si>
  <si>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 для бетона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</si>
  <si>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-ТРАНЗИТ концентрат для древесины.</t>
    </r>
  </si>
  <si>
    <t>26 кг</t>
  </si>
  <si>
    <t>22 кг</t>
  </si>
  <si>
    <t>10 кг</t>
  </si>
  <si>
    <t>3,2 кг</t>
  </si>
  <si>
    <t>1,3 кг</t>
  </si>
  <si>
    <t>5 лет снаружи, 
7 лет внутри неотапливаемых помещений, 
10 лет внутри отапливаемых помещений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</si>
  <si>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(белая)</t>
    </r>
  </si>
  <si>
    <t>Защитная краска для торцов древесины. 
Снижает растрескивание торцевых поверхностей, препятствует деформации древесины из-за неравномерного испарения влаги. Защищает от плесени, синевы, водорослей, повреждений жуком-древоточцем. Защищает от ветшания под действием солнечных лучей, влаги и грязи. Содержит водооталкивающий воск.</t>
  </si>
  <si>
    <t>25м</t>
  </si>
  <si>
    <t>Рулон</t>
  </si>
  <si>
    <t xml:space="preserve">2,2 г. конц./80 г. гот. р-ра </t>
  </si>
  <si>
    <t xml:space="preserve">2,6 г. конц./80 г. гот. р-ра </t>
  </si>
  <si>
    <t xml:space="preserve">3,1 г. конц./80 г. гот. р-ра </t>
  </si>
  <si>
    <t>41 кг.</t>
  </si>
  <si>
    <t>19 кг.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</si>
  <si>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</si>
  <si>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</si>
  <si>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 xml:space="preserve">Огнезащитная пропитка-антисептик 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</si>
  <si>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</si>
  <si>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</si>
  <si>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</si>
  <si>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>Термоуплотнительная самоклеящаяся лента для герметизации противопожарных дверей и ворот, преград, противодымных клапанов, фланцевых соединений воздуховодов, эксплуатируемых внутри и снаружи помещений.</t>
  </si>
  <si>
    <t xml:space="preserve"> - </t>
  </si>
  <si>
    <t>Антисептическая пропитка  для защиты древесины от плесени, жука-древоточца. Для обработки строительных материалов, свежесрубленной древесины с любой влажностью на период транспортировки, хранения, естественной сушки. Для срубов на выдержке. Не тонирует поверхность.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</si>
  <si>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</si>
  <si>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</si>
  <si>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2,9 кг</t>
  </si>
  <si>
    <t>ведро ПЭТ</t>
  </si>
  <si>
    <t>7 лет внутри помещений с повышенной влажностью
10 лет внутри неотапливаемых помещений
20 лет внутри отапливаемых помещений</t>
  </si>
  <si>
    <t>Кол-во шт. в упаковке</t>
  </si>
  <si>
    <t>Высокоэффективная антисептическая пропитка для наружных и внутренних работ. Подходит для обработки здоровой и пораженной древесины, бетона, камня, кирпича. Не тонирует поверхность.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</si>
  <si>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</t>
    </r>
  </si>
  <si>
    <t>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по негорючему основанию КМ1 (показатели Г1, РП1, В1, Д1, Т1).</t>
  </si>
  <si>
    <t>6 лет внутри неотапливаемых / 10 внутри отапливаемых помещении</t>
  </si>
  <si>
    <t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</si>
  <si>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t>Огнезащитное покрытие предназначено для нанесения в качестве защитного слоя кровли, состоящей из основного водоизоляционного ковра из битумного кровельного материала, уложенного на негорючее основание. Производится под заказ.</t>
  </si>
  <si>
    <t>5,5 кг</t>
  </si>
  <si>
    <t>Канистра ПЭТ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</si>
  <si>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 (концентрат)</t>
    </r>
  </si>
  <si>
    <t>9 кг</t>
  </si>
  <si>
    <t xml:space="preserve">7 лет – внутри
5 лет– снаружи под навесом
1 год – срубы, стройматериалы
</t>
  </si>
  <si>
    <t xml:space="preserve">12 лет – внутри
3 года – снаружи под навесом
</t>
  </si>
  <si>
    <t>0,75 кг</t>
  </si>
  <si>
    <t>20 / 10 лет</t>
  </si>
  <si>
    <t>0,8 кг</t>
  </si>
  <si>
    <t>2,6 кг</t>
  </si>
  <si>
    <t>Огнезащитная пропитка-антисептик для защиты чердаков, стропил, обрешеток, балок и других конструкций из древесины и материалов на ее основе внутри отапливаемых и неотапливаемых помещений.
Подходит для обработки материалов под навесом.</t>
  </si>
  <si>
    <t>Высокоэффективная антисептическая пропитка для обработки конструкций из древесины и материалов на ее основе, а также бетона, камня, кирпича внутри строений и снаружи под навесом, в т.ч. перед нанесением ЛКМ, наклеиванием обоев и др. Подходит для обработки срубов, стройматериалов на период транспортировки и хранения. Не тонирует древесину.</t>
  </si>
  <si>
    <t>3-4 месяца
(1:35)</t>
  </si>
  <si>
    <t>6 месяцев
(1:30)</t>
  </si>
  <si>
    <t>1-1,5 года
(1:25)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</si>
  <si>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</t>
    </r>
  </si>
  <si>
    <t>Высокоэффективная антисептическая пропитка для наружных и внутренних работ. Подходит для обработки древесины, бетона, камня, кирпича. Не тонирует поверхность.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</si>
  <si>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ЗИМНИЙ</t>
    </r>
  </si>
  <si>
    <t>5 / 2 лет</t>
  </si>
  <si>
    <t>12 лет – внутри
3 года – снаружи под навесом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</si>
  <si>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</si>
  <si>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t>Высокоэффективная антисептическая пропитка для древесины. Для профилактики поражений плесневыми, деревоокрашивающими грибами, водорослями и жуком-древоточцем. Для наружных и внутренних работ. Не тонирует древесину.</t>
  </si>
  <si>
    <t>Высокоэффективная антисептическая пропитка для бетона, камня, кирпича. Для профилактики поражений плесневыми грибами и водорослями. Для наружных и внутренних работ. Не тонирует поверхность.</t>
  </si>
  <si>
    <t>7 лет внутри помещений
3 года снаружи под навесом
1 год снаружи</t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</si>
  <si>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
(готовый раствор)</t>
    </r>
  </si>
  <si>
    <r>
      <t>Огнебиозащита для древесины 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-09 (готовый раствор)</t>
    </r>
  </si>
  <si>
    <t>1 год - снаружи
При нанесении ЛКМ срок службы неограничен</t>
  </si>
  <si>
    <r>
      <t>Антисептик для древесины НОРТ</t>
    </r>
    <r>
      <rPr>
        <b/>
        <u/>
        <vertAlign val="superscript"/>
        <sz val="12"/>
        <color theme="10"/>
        <rFont val="Arial Cyr"/>
        <charset val="204"/>
      </rPr>
      <t>®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</si>
  <si>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-Alfa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</si>
  <si>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 (зимний)</t>
    </r>
  </si>
  <si>
    <t>0,25 кг</t>
  </si>
  <si>
    <t>бутылка ПЭТ</t>
  </si>
  <si>
    <t>Обновлять по мере необходимости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</si>
  <si>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масло для полков</t>
    </r>
  </si>
  <si>
    <t>Защитное покрытие для обработки деревянных поверхностей в банях и саунах: полки, опоры для спины, скамейки, подголовники.</t>
  </si>
  <si>
    <t>Площать покрытия содержимым одной банки, кв.м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</si>
  <si>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древесины тика</t>
    </r>
  </si>
  <si>
    <t>15,5 кг</t>
  </si>
  <si>
    <t xml:space="preserve">25 лет -внутри отапливаемых жилых и не жилых помещений
10 лет - внутри не отапливаемых жилых и не жилых помещений
3 года - снаружи (в условиях исключающих попадание атмосферных осадков)
</t>
  </si>
  <si>
    <t>К0 (45)</t>
  </si>
  <si>
    <t>Г1, РП1, В1, Д2, Т2
ФЗ-123
 (КМ1, К0(15))</t>
  </si>
  <si>
    <t>Пирилакс® -К45 (двухкомпонентный)</t>
  </si>
  <si>
    <r>
      <t xml:space="preserve"> 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грунтовка-антисептик</t>
    </r>
  </si>
  <si>
    <r>
      <t>Краска водно-дисперсионная интерьерная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 
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</t>
    </r>
  </si>
  <si>
    <t>Состав разработан для ухода и защиты наружных и внутренних поверхностей из древесины тика, в т.ч.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Минимальная партия 50 кг.</t>
  </si>
  <si>
    <r>
      <t>Краска водно-дисперсионная интерьерная "НОРТ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" (белоснежная)
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</t>
    </r>
  </si>
  <si>
    <t>15 кг.</t>
  </si>
  <si>
    <t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Минимальный заказ 10 комплектов.</t>
  </si>
  <si>
    <t>Нортовская®  краска негорючая</t>
  </si>
  <si>
    <t>KRASULA® для интерьеров / KRASULA® aqua</t>
  </si>
  <si>
    <t xml:space="preserve">Огнезащитная пропитка-антисептик 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</si>
  <si>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Образует полуглянцевое шелковистое покрытие. 14 вариантов цветов.</t>
  </si>
  <si>
    <t xml:space="preserve">Состав разработан для ухода и защиты наружных и внутренних поверхностей из древесины тика. Подходит для обработки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</si>
  <si>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 для кровли</t>
    </r>
  </si>
  <si>
    <t>НОРТЕКС®- К для кабеля</t>
  </si>
  <si>
    <t>Огнезащитное кабельное покрытие предназначено для нанесения на силовые, контрольные кабели, провода, шнуры и кабели связи с оболочками из ПВХ, полиэтилена и резины. 
Для внутренних и наружных условий эксплуатации. 
Производится под заказ.</t>
  </si>
  <si>
    <t>1,9 кг/кв.м</t>
  </si>
  <si>
    <t>не менее 10 лет - в условиях отапливаемого/не отапливаемого помещения
не менее 1 года - в условиях открытой атмосферы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</si>
  <si>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 Производится под заказ.</t>
    </r>
  </si>
  <si>
    <r>
  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качелей (в т.ч. мягких сидений) и др.
Возможна обработка  в условиях пониженной температуры (до -20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 xml:space="preserve">С). Не тонирует поверхность. Производится под заказ. </t>
    </r>
  </si>
  <si>
    <t>Защитно-декоративный состав "Krasula" для огнезащитных покрытий применяется для обработки материалов ранее обработанных огнезащитным составом для древесины "Пирилакс®" -К45 или огнезащитным составом для стальных конструкций «Metalax ®»  с целью повышения защитных свойств огнезащитного покрытия (стойкость покрытия к воздействию переменной влажности и температуры, солнечного излучения, ветра, влаги, моющих средств). Состав предназначен для обработки наружных (в условиях исключающих попадания атмосферных осадков), внутренних и скрытых деревянных конструкций жилых и не жилых, производственных, административных, общеобразовательных, детских дошкольных и других типов зданий. Производится под заказ.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</si>
  <si>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покрытие. 
14 вариантов цветов.</t>
  </si>
  <si>
    <t xml:space="preserve"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</t>
  </si>
  <si>
    <t xml:space="preserve">Защитно-декоративное покрытие для отделки и защиты поверхностей из бетонных, кирпичных, гипсовых, оштукатуренных, материалов.
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
Производится под заказ. 
</t>
  </si>
  <si>
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качель (в т.ч. мягких сидений) и др.
Не тонирует поверхность. 
Производится под заказ.</t>
  </si>
  <si>
    <t>Цена расфасованной продукции (руб.), в т.ч. тара и НДС 20%</t>
  </si>
  <si>
    <t>1,0-3,0 кг/кв.м</t>
  </si>
  <si>
    <t xml:space="preserve">Предназначена для обработки поверхностей из бетона, гипсокартона, оштукатуренных или шпаклеванных, перед нанесением силикатных отделочных покрытий при внутренних и наружных работах. Применяется для обработки поверхностей в жилых, производственных, административных, общеобразовательных, детских дошкольных и других типов зданий. Рекомендуется использовать в комплексе с отделочным силикатным покрытием «Нортовская® краска негорючая». </t>
  </si>
  <si>
    <t>Грунтовка силикатная «НОРТ»</t>
  </si>
  <si>
    <t>Согласно сроку службы покрытия</t>
  </si>
  <si>
    <t>Огнезащитный состав для стальных конструкций «Metalax®»</t>
  </si>
  <si>
    <t>внутри отапливаемых и неотапливаемых  30 лет
снаружи с использованием защитного покрытия 30 лет</t>
  </si>
  <si>
    <t>ведро жест.</t>
  </si>
  <si>
    <t>Огнезащитный состав «Metalax» предназначен для нанесения на стальные строительные конструкции, эксплуатируемые внутри жилых, производственных, административных, общеобразовательных, детских дошкольных и других типов зданий, с целью повышения предела огнестойкости конструкций. 
Для обработки поверхностей, подверженных вымыванию, состав применяется в комплексе с защитным покрытием. Рекомендуется использовать защитно-декоративный состав «KRASULA®» для огнезащитных покрытий  
Производится под заказ.</t>
  </si>
  <si>
    <t xml:space="preserve">Огнезащитный состав «Metalax®»-Lux (двухкомпонентный) </t>
  </si>
  <si>
    <t>не менее 30 лет</t>
  </si>
  <si>
    <t>ведро жест., канистра жест.</t>
  </si>
  <si>
    <t>Огнезащитный состав «Metalax»-Lux (двухкомпонентный) предназначен для нанесения на стальные строительные конструкции, эксплуатируемые внутри и снаружи объектов нефтеперерабатывающей, газовой, химической, атомной горнодобывающей, горноперерабатывающей промышленности, жилых, производственных, административных, общеобразовательных, детских дошкольных и других типов зданий, с целью повышения предела огнестойкости конструкций, а также придания антикоррозионных и атмосферостойких свойств. 
Производится под заказ.</t>
  </si>
  <si>
    <t>см. Таблицу 1</t>
  </si>
  <si>
    <t>см. Таблицу 2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</si>
  <si>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 для кабеля</t>
    </r>
  </si>
  <si>
    <t>Таблица 1. "Расходы и толщина сухого слоя состава "Metalax"</t>
  </si>
  <si>
    <t>Привед. толщина металла, мм</t>
  </si>
  <si>
    <t xml:space="preserve">R15 </t>
  </si>
  <si>
    <t xml:space="preserve">R30 </t>
  </si>
  <si>
    <t xml:space="preserve">R45 </t>
  </si>
  <si>
    <t xml:space="preserve">R60 </t>
  </si>
  <si>
    <t xml:space="preserve">R90 </t>
  </si>
  <si>
    <t xml:space="preserve">R120 </t>
  </si>
  <si>
    <t>(7 гр.)</t>
  </si>
  <si>
    <t>(6 гр.)</t>
  </si>
  <si>
    <t>(5 гр.)</t>
  </si>
  <si>
    <t>(4 гр.)</t>
  </si>
  <si>
    <t>(3 гр.)</t>
  </si>
  <si>
    <t>(2 гр.)</t>
  </si>
  <si>
    <t>ТСП,
мм</t>
  </si>
  <si>
    <r>
      <t>Расход, 
кг/м</t>
    </r>
    <r>
      <rPr>
        <vertAlign val="superscript"/>
        <sz val="10"/>
        <color rgb="FF000000"/>
        <rFont val="Arial"/>
        <family val="2"/>
        <charset val="204"/>
      </rPr>
      <t>2</t>
    </r>
  </si>
  <si>
    <t>Таблица 2. "Расходы и толщина сухого слоя состава "Metalax"-Lux</t>
  </si>
  <si>
    <t>300
+
Krasula 150</t>
  </si>
  <si>
    <t>Бутылка ПЭТ с пульверизатором</t>
  </si>
  <si>
    <t>Универсальное моющее средство «Nortex®»-Eco с антисептиком предназначено для профилактики распространения патогенных бактерий (включая споровые бактерии и туберкулез), вирусов (ротовирусы, аденовирусы, риновирусы, ретровирусы, герпесвирусы, коронавирусы и др.), инфекций, грибков (включая кандидозы, дермофитии), водорослей.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продуктов.</t>
  </si>
  <si>
    <t>Для профилактики поражения и обеззараживания здоровых поверхностей и материалов разводить 1:50.
Для лечения пораженных поверхностей и материалов использовать неразведенный состав.</t>
  </si>
  <si>
    <t>Не требует разведения</t>
  </si>
  <si>
    <t>18 кг конц.</t>
  </si>
  <si>
    <t>9 кг конц.</t>
  </si>
  <si>
    <t>4,5 кг конц.</t>
  </si>
  <si>
    <t>0,9 кг конц.</t>
  </si>
  <si>
    <t>0,3 кг гот. р-р</t>
  </si>
  <si>
    <t>2,6 кг конц.</t>
  </si>
  <si>
    <r>
      <t>Антисептик для рук Nortex</t>
    </r>
    <r>
      <rPr>
        <b/>
        <u/>
        <vertAlign val="superscript"/>
        <sz val="12"/>
        <color theme="10"/>
        <rFont val="Arial Cyr"/>
        <charset val="204"/>
      </rPr>
      <t>®</t>
    </r>
  </si>
  <si>
    <t>Антисептик для рук Nortex® предназначен для гигиенической обработки рук с целью предотвращения развития и уничтожения болезнетворных микроорганизмов, вирусов, бактерий. Концентрация изопропилового спирта 70%</t>
  </si>
  <si>
    <t>KRASULA® для огнезащитных покрытий (глянцевая / матовая)</t>
  </si>
  <si>
    <t>9 кг глянцевая</t>
  </si>
  <si>
    <t>2,8 кг глянцевая</t>
  </si>
  <si>
    <t>9 кг матовая</t>
  </si>
  <si>
    <t>2,8 кг матовая</t>
  </si>
  <si>
    <t>9 кг           глянцевая</t>
  </si>
  <si>
    <t>9 кг           матовая</t>
  </si>
  <si>
    <t>2,8 кг           матовая</t>
  </si>
  <si>
    <t xml:space="preserve">Канистра ПЭТ        </t>
  </si>
  <si>
    <t xml:space="preserve">Канистра ПЭТ         </t>
  </si>
  <si>
    <t>Огнебиозащита и антисептирование древесины (премиум)</t>
  </si>
  <si>
    <t>Огнебиозащита и антисептирование древесины (эконом)</t>
  </si>
  <si>
    <t>Огнезащитный комплекс (Profi)</t>
  </si>
  <si>
    <t>Огнебиозащита и антисептирование тканей, ковровых покрытий</t>
  </si>
  <si>
    <t>Огнезащита для стальных конструкций</t>
  </si>
  <si>
    <t>Огнезащита (прочее)</t>
  </si>
  <si>
    <t>Антисептики бытовые</t>
  </si>
  <si>
    <t>Пожаробезопасные краски</t>
  </si>
  <si>
    <t>Защитно-Декоративные составы</t>
  </si>
  <si>
    <t>10л</t>
  </si>
  <si>
    <t xml:space="preserve">3л </t>
  </si>
  <si>
    <t>0,9л</t>
  </si>
  <si>
    <t>НОРТЕКС®- Х</t>
  </si>
  <si>
    <t>НОРТЕКС®- С</t>
  </si>
  <si>
    <t>НОРТЕКС®- Ш</t>
  </si>
  <si>
    <t>НОРТЕКС®- КП</t>
  </si>
  <si>
    <t>Nortex®-Eco</t>
  </si>
  <si>
    <t>Единица измерения</t>
  </si>
  <si>
    <t>кг</t>
  </si>
  <si>
    <t>Цена за ед.изм. с НДС, руб.</t>
  </si>
  <si>
    <t>Расход</t>
  </si>
  <si>
    <r>
      <t>80 г/м</t>
    </r>
    <r>
      <rPr>
        <vertAlign val="superscript"/>
        <sz val="11"/>
        <rFont val="Arial Cyr"/>
        <charset val="204"/>
      </rPr>
      <t>2</t>
    </r>
  </si>
  <si>
    <r>
      <t>160 г/м</t>
    </r>
    <r>
      <rPr>
        <vertAlign val="superscript"/>
        <sz val="11"/>
        <rFont val="Arial Cyr"/>
        <charset val="204"/>
      </rPr>
      <t>2</t>
    </r>
  </si>
  <si>
    <r>
      <t>120 г/м</t>
    </r>
    <r>
      <rPr>
        <vertAlign val="superscript"/>
        <sz val="11"/>
        <rFont val="Arial Cyr"/>
        <charset val="204"/>
      </rPr>
      <t>2</t>
    </r>
  </si>
  <si>
    <r>
      <t>80-150 г/м</t>
    </r>
    <r>
      <rPr>
        <vertAlign val="superscript"/>
        <sz val="11"/>
        <rFont val="Arial Cyr"/>
        <charset val="204"/>
      </rPr>
      <t>2</t>
    </r>
  </si>
  <si>
    <t>литр</t>
  </si>
  <si>
    <t xml:space="preserve">10 л </t>
  </si>
  <si>
    <t>5 л</t>
  </si>
  <si>
    <t>0,9 л</t>
  </si>
  <si>
    <t xml:space="preserve"> 0,3 л</t>
  </si>
  <si>
    <t>0,11 л</t>
  </si>
  <si>
    <t>100-250 мл/кв.м</t>
  </si>
  <si>
    <r>
      <t>70-250 г/м</t>
    </r>
    <r>
      <rPr>
        <vertAlign val="superscript"/>
        <sz val="11"/>
        <rFont val="Arial Cyr"/>
        <charset val="204"/>
      </rPr>
      <t>2</t>
    </r>
  </si>
  <si>
    <r>
      <t>60-180 г/м</t>
    </r>
    <r>
      <rPr>
        <vertAlign val="superscript"/>
        <sz val="11"/>
        <rFont val="Arial Cyr"/>
        <charset val="204"/>
      </rPr>
      <t>2</t>
    </r>
  </si>
  <si>
    <r>
      <t>60-80 г/м</t>
    </r>
    <r>
      <rPr>
        <vertAlign val="superscript"/>
        <sz val="11"/>
        <rFont val="Arial Cyr"/>
        <charset val="204"/>
      </rPr>
      <t>2</t>
    </r>
  </si>
  <si>
    <r>
      <t>250-350 г/м</t>
    </r>
    <r>
      <rPr>
        <vertAlign val="superscript"/>
        <sz val="11"/>
        <rFont val="Arial Cyr"/>
        <charset val="204"/>
      </rPr>
      <t>2</t>
    </r>
  </si>
  <si>
    <r>
      <t>40-70 г/м</t>
    </r>
    <r>
      <rPr>
        <vertAlign val="superscript"/>
        <sz val="11"/>
        <rFont val="Arial Cyr"/>
        <charset val="204"/>
      </rPr>
      <t>2</t>
    </r>
  </si>
  <si>
    <r>
      <t>60-120 г/м</t>
    </r>
    <r>
      <rPr>
        <vertAlign val="superscript"/>
        <sz val="11"/>
        <rFont val="Arial Cyr"/>
        <charset val="204"/>
      </rPr>
      <t>2</t>
    </r>
  </si>
  <si>
    <r>
      <t>150 г/м</t>
    </r>
    <r>
      <rPr>
        <vertAlign val="superscript"/>
        <sz val="11"/>
        <rFont val="Arial Cyr"/>
        <charset val="204"/>
      </rPr>
      <t>2</t>
    </r>
  </si>
  <si>
    <t>3 л</t>
  </si>
  <si>
    <t>0,3 л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</si>
  <si>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 </t>
    </r>
  </si>
  <si>
    <t>25</t>
  </si>
  <si>
    <t>22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</si>
  <si>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-ТРАНЗИТ концентрат для древесины.
</t>
    </r>
  </si>
  <si>
    <t xml:space="preserve">Защитно-декоративное покрытие для отделки и защиты 
поверхностей из бетонных, кирпичных, гипсовых, оштукатуренных, материалов. 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
Производится под заказ. 
</t>
  </si>
  <si>
    <t>Защитный состав для древесины внутри 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</si>
  <si>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Универсальное моющее средство «Nortex®»-Eco с антисептиком 
предназначено для профилактики распространения патогенных бактерий (включая споровые бактерии и туберкулез), вирусов (ротовирусы, аденовирусы, риновирусы, ретровирусы, герпесвирусы, коронавирусы и др.), инфекций, грибков (включая кандидозы, дермофитии), водорослей.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продуктов.</t>
  </si>
  <si>
    <t>ЕЦП прайс. Краткий.</t>
  </si>
  <si>
    <t>Огнезащитная пропитка-антисептик (биопирен) для чердачных помещений и стропильных систем. Сухой концентрат. Растворяется в холодной воде за 3 минуты.</t>
  </si>
  <si>
    <t xml:space="preserve">Огнебиозащитная пропитка (биопирен) для чердачных помещений и стропильных систем. Сухой концентрат. Растворяется в холодной воде за 3 минуты.
</t>
  </si>
  <si>
    <t xml:space="preserve"> 43л</t>
  </si>
  <si>
    <t>10 лет внутри неотапливаемых / 10 внутри отапливаемых помещении/ 
5 лет внутри помещений с повышенной влажностью</t>
  </si>
  <si>
    <t>63 кг</t>
  </si>
  <si>
    <t>48 кг</t>
  </si>
  <si>
    <t>63 кг.</t>
  </si>
  <si>
    <r>
      <rPr>
        <sz val="16"/>
        <rFont val="Arial Cyr"/>
        <charset val="204"/>
      </rPr>
      <t xml:space="preserve">Действует с 01.02.2021 г. </t>
    </r>
    <r>
      <rPr>
        <sz val="11"/>
        <rFont val="Arial Cyr"/>
        <charset val="204"/>
      </rPr>
      <t xml:space="preserve">                                                                             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</si>
  <si>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r>
      <rPr>
        <sz val="16"/>
        <rFont val="Arial Cyr"/>
        <charset val="204"/>
      </rPr>
      <t xml:space="preserve">Действует с 01.02.2021 г. </t>
    </r>
    <r>
      <rPr>
        <sz val="11"/>
        <rFont val="Arial Cyr"/>
        <charset val="204"/>
      </rPr>
      <t xml:space="preserve">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</si>
  <si>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t>ООО ТОРГОВЫЙ ДОМ «АИР»</t>
  </si>
  <si>
    <t>610002, Кировская область, г. Киров, ул. Ленина, 105 а, оф. 4</t>
  </si>
  <si>
    <t>тел. (8332) 37-24-01, 266-306, 266-201, 266-022, 266-200, 77-15-62</t>
  </si>
  <si>
    <r>
      <t xml:space="preserve">эл.почта: </t>
    </r>
    <r>
      <rPr>
        <b/>
        <u/>
        <sz val="16"/>
        <color indexed="12"/>
        <rFont val="Arial Cyr"/>
        <charset val="204"/>
      </rPr>
      <t>air-43@mail.ru</t>
    </r>
    <r>
      <rPr>
        <b/>
        <sz val="16"/>
        <rFont val="Arial Cyr"/>
        <charset val="204"/>
      </rPr>
      <t xml:space="preserve">, сайт: </t>
    </r>
    <r>
      <rPr>
        <b/>
        <u/>
        <sz val="16"/>
        <color indexed="12"/>
        <rFont val="Arial Cyr"/>
        <charset val="204"/>
      </rPr>
      <t>air-43.ru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</si>
</sst>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_-* #,##0.00_р_._-;\-* #,##0.00_р_._-;_-* &quot;-&quot;??_р_._-;_-@_-"/>
  </numFmts>
  <fonts count="31" x14ac:knownFonts="1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u/>
      <vertAlign val="superscript"/>
      <sz val="12"/>
      <color theme="10"/>
      <name val="Arial Cyr"/>
      <charset val="204"/>
    </font>
    <font>
      <b/>
      <sz val="18"/>
      <name val="Arial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vertAlign val="superscript"/>
      <sz val="13"/>
      <name val="Arial Cyr"/>
      <charset val="204"/>
    </font>
    <font>
      <b/>
      <sz val="11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0"/>
      <color rgb="FF000000"/>
      <name val="Antique Olive Compact"/>
      <family val="2"/>
    </font>
    <font>
      <sz val="11"/>
      <color theme="1"/>
      <name val="Calibri"/>
      <family val="2"/>
      <charset val="204"/>
      <scheme val="minor"/>
    </font>
    <font>
      <vertAlign val="superscript"/>
      <sz val="11"/>
      <name val="Arial Cyr"/>
      <charset val="204"/>
    </font>
    <font>
      <b/>
      <u/>
      <sz val="16"/>
      <color indexed="12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658">
    <xf numFmtId="0" fontId="0" fillId="0" borderId="0" xfId="0"/>
    <xf numFmtId="0" fontId="5" fillId="0" borderId="0" xfId="0" applyFont="1" applyBorder="1" applyAlignment="1"/>
    <xf numFmtId="0" fontId="4" fillId="3" borderId="2" xfId="2" applyFill="1" applyBorder="1" applyAlignment="1" applyProtection="1">
      <alignment vertical="center" wrapText="1"/>
    </xf>
    <xf numFmtId="0" fontId="7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4" fillId="4" borderId="2" xfId="2" applyFill="1" applyBorder="1" applyAlignment="1" applyProtection="1">
      <alignment vertical="center" wrapText="1"/>
    </xf>
    <xf numFmtId="0" fontId="7" fillId="4" borderId="7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4" fontId="15" fillId="3" borderId="7" xfId="0" applyNumberFormat="1" applyFont="1" applyFill="1" applyBorder="1" applyAlignment="1">
      <alignment horizontal="center" vertical="center" wrapText="1"/>
    </xf>
    <xf numFmtId="4" fontId="15" fillId="4" borderId="7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17" fillId="3" borderId="7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5" fillId="0" borderId="0" xfId="0" applyNumberFormat="1" applyFont="1" applyBorder="1" applyAlignment="1"/>
    <xf numFmtId="0" fontId="7" fillId="3" borderId="7" xfId="0" applyNumberFormat="1" applyFont="1" applyFill="1" applyBorder="1" applyAlignment="1">
      <alignment horizontal="center" vertical="center"/>
    </xf>
    <xf numFmtId="0" fontId="14" fillId="3" borderId="7" xfId="0" applyNumberFormat="1" applyFont="1" applyFill="1" applyBorder="1" applyAlignment="1">
      <alignment horizontal="center" vertical="center"/>
    </xf>
    <xf numFmtId="0" fontId="7" fillId="4" borderId="7" xfId="0" applyNumberFormat="1" applyFont="1" applyFill="1" applyBorder="1" applyAlignment="1">
      <alignment horizontal="center" vertical="center"/>
    </xf>
    <xf numFmtId="0" fontId="14" fillId="4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5" fillId="3" borderId="7" xfId="0" applyNumberFormat="1" applyFont="1" applyFill="1" applyBorder="1" applyAlignment="1">
      <alignment horizontal="center" vertical="center" wrapText="1"/>
    </xf>
    <xf numFmtId="0" fontId="15" fillId="4" borderId="7" xfId="0" applyNumberFormat="1" applyFont="1" applyFill="1" applyBorder="1" applyAlignment="1">
      <alignment horizontal="center" vertical="center" wrapText="1"/>
    </xf>
    <xf numFmtId="0" fontId="0" fillId="5" borderId="0" xfId="0" applyFill="1"/>
    <xf numFmtId="0" fontId="17" fillId="4" borderId="7" xfId="0" applyNumberFormat="1" applyFont="1" applyFill="1" applyBorder="1" applyAlignment="1">
      <alignment horizontal="center" vertical="center"/>
    </xf>
    <xf numFmtId="0" fontId="17" fillId="3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9" fillId="6" borderId="3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>
      <alignment horizontal="center" vertical="center" wrapText="1"/>
    </xf>
    <xf numFmtId="0" fontId="4" fillId="3" borderId="2" xfId="2" applyFill="1" applyBorder="1" applyAlignment="1" applyProtection="1">
      <alignment vertical="top" wrapText="1"/>
    </xf>
    <xf numFmtId="0" fontId="13" fillId="3" borderId="9" xfId="2" applyFont="1" applyFill="1" applyBorder="1" applyAlignment="1" applyProtection="1">
      <alignment horizontal="left" vertical="center" wrapText="1"/>
    </xf>
    <xf numFmtId="0" fontId="15" fillId="4" borderId="2" xfId="0" applyNumberFormat="1" applyFont="1" applyFill="1" applyBorder="1" applyAlignment="1">
      <alignment horizontal="center" vertical="center" wrapText="1"/>
    </xf>
    <xf numFmtId="0" fontId="4" fillId="4" borderId="2" xfId="2" applyFill="1" applyBorder="1" applyAlignment="1" applyProtection="1">
      <alignment vertical="top" wrapText="1"/>
    </xf>
    <xf numFmtId="0" fontId="0" fillId="0" borderId="0" xfId="0" applyProtection="1">
      <protection locked="0"/>
    </xf>
    <xf numFmtId="0" fontId="7" fillId="3" borderId="7" xfId="0" applyFont="1" applyFill="1" applyBorder="1" applyAlignment="1" applyProtection="1">
      <alignment horizontal="center" vertical="center"/>
    </xf>
    <xf numFmtId="2" fontId="3" fillId="3" borderId="7" xfId="0" applyNumberFormat="1" applyFont="1" applyFill="1" applyBorder="1" applyAlignment="1" applyProtection="1">
      <alignment horizontal="center" vertical="center"/>
    </xf>
    <xf numFmtId="0" fontId="14" fillId="3" borderId="7" xfId="0" applyFont="1" applyFill="1" applyBorder="1" applyAlignment="1" applyProtection="1">
      <alignment horizontal="center" vertical="center"/>
    </xf>
    <xf numFmtId="0" fontId="7" fillId="4" borderId="7" xfId="0" applyFont="1" applyFill="1" applyBorder="1" applyAlignment="1" applyProtection="1">
      <alignment horizontal="center" vertical="center"/>
    </xf>
    <xf numFmtId="2" fontId="3" fillId="4" borderId="7" xfId="0" applyNumberFormat="1" applyFont="1" applyFill="1" applyBorder="1" applyAlignment="1" applyProtection="1">
      <alignment horizontal="center" vertical="center"/>
    </xf>
    <xf numFmtId="0" fontId="14" fillId="4" borderId="7" xfId="0" applyFont="1" applyFill="1" applyBorder="1" applyAlignment="1" applyProtection="1">
      <alignment horizontal="center" vertical="center"/>
    </xf>
    <xf numFmtId="2" fontId="7" fillId="4" borderId="7" xfId="0" applyNumberFormat="1" applyFont="1" applyFill="1" applyBorder="1" applyAlignment="1" applyProtection="1">
      <alignment horizontal="center" vertical="center" wrapText="1"/>
    </xf>
    <xf numFmtId="2" fontId="7" fillId="3" borderId="7" xfId="0" applyNumberFormat="1" applyFont="1" applyFill="1" applyBorder="1" applyAlignment="1" applyProtection="1">
      <alignment horizontal="center" vertical="center" wrapText="1"/>
    </xf>
    <xf numFmtId="0" fontId="13" fillId="3" borderId="8" xfId="0" applyFont="1" applyFill="1" applyBorder="1" applyAlignment="1" applyProtection="1">
      <alignment vertical="center" wrapText="1"/>
    </xf>
    <xf numFmtId="0" fontId="9" fillId="6" borderId="7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</xf>
    <xf numFmtId="0" fontId="13" fillId="4" borderId="8" xfId="0" applyFont="1" applyFill="1" applyBorder="1" applyAlignment="1" applyProtection="1">
      <alignment vertical="center" wrapText="1"/>
    </xf>
    <xf numFmtId="4" fontId="12" fillId="6" borderId="7" xfId="0" applyNumberFormat="1" applyFont="1" applyFill="1" applyBorder="1" applyAlignment="1" applyProtection="1">
      <alignment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 wrapText="1"/>
    </xf>
    <xf numFmtId="4" fontId="15" fillId="4" borderId="7" xfId="0" applyNumberFormat="1" applyFont="1" applyFill="1" applyBorder="1" applyAlignment="1" applyProtection="1">
      <alignment horizontal="center" vertical="center" wrapText="1"/>
    </xf>
    <xf numFmtId="4" fontId="15" fillId="3" borderId="7" xfId="0" applyNumberFormat="1" applyFont="1" applyFill="1" applyBorder="1" applyAlignment="1" applyProtection="1">
      <alignment horizontal="center" vertical="center" wrapText="1"/>
    </xf>
    <xf numFmtId="0" fontId="14" fillId="4" borderId="6" xfId="0" applyFont="1" applyFill="1" applyBorder="1" applyAlignment="1" applyProtection="1">
      <alignment horizontal="center" vertical="center"/>
    </xf>
    <xf numFmtId="0" fontId="2" fillId="6" borderId="7" xfId="0" applyFont="1" applyFill="1" applyBorder="1" applyAlignment="1" applyProtection="1">
      <alignment vertical="center"/>
    </xf>
    <xf numFmtId="0" fontId="9" fillId="6" borderId="2" xfId="0" applyFont="1" applyFill="1" applyBorder="1" applyAlignment="1" applyProtection="1">
      <alignment horizontal="center" vertical="center"/>
    </xf>
    <xf numFmtId="2" fontId="8" fillId="6" borderId="2" xfId="0" applyNumberFormat="1" applyFont="1" applyFill="1" applyBorder="1" applyAlignment="1" applyProtection="1">
      <alignment horizontal="center" vertical="center" wrapText="1"/>
    </xf>
    <xf numFmtId="164" fontId="8" fillId="6" borderId="2" xfId="1" applyNumberFormat="1" applyFont="1" applyFill="1" applyBorder="1" applyAlignment="1" applyProtection="1">
      <alignment horizontal="center" vertical="center" wrapText="1"/>
    </xf>
    <xf numFmtId="0" fontId="0" fillId="4" borderId="14" xfId="0" applyFont="1" applyFill="1" applyBorder="1" applyAlignment="1" applyProtection="1">
      <alignment horizontal="center" vertical="center" wrapText="1"/>
    </xf>
    <xf numFmtId="0" fontId="0" fillId="4" borderId="3" xfId="0" applyFont="1" applyFill="1" applyBorder="1" applyAlignment="1" applyProtection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0" xfId="0" applyFill="1"/>
    <xf numFmtId="0" fontId="4" fillId="0" borderId="9" xfId="2" applyFill="1" applyBorder="1" applyAlignment="1" applyProtection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 applyProtection="1">
      <alignment horizontal="left" vertical="center" wrapText="1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 applyProtection="1">
      <alignment horizontal="center" vertical="center" wrapText="1"/>
    </xf>
    <xf numFmtId="2" fontId="21" fillId="3" borderId="7" xfId="0" applyNumberFormat="1" applyFont="1" applyFill="1" applyBorder="1" applyAlignment="1" applyProtection="1">
      <alignment horizontal="center" vertical="center"/>
    </xf>
    <xf numFmtId="2" fontId="21" fillId="4" borderId="7" xfId="0" applyNumberFormat="1" applyFont="1" applyFill="1" applyBorder="1" applyAlignment="1" applyProtection="1">
      <alignment horizontal="center" vertical="center"/>
    </xf>
    <xf numFmtId="0" fontId="14" fillId="3" borderId="2" xfId="0" applyFont="1" applyFill="1" applyBorder="1" applyAlignment="1" applyProtection="1">
      <alignment horizontal="center" vertical="center" wrapText="1"/>
    </xf>
    <xf numFmtId="2" fontId="7" fillId="3" borderId="2" xfId="0" applyNumberFormat="1" applyFont="1" applyFill="1" applyBorder="1" applyAlignment="1" applyProtection="1">
      <alignment horizontal="center" vertical="center"/>
    </xf>
    <xf numFmtId="0" fontId="14" fillId="3" borderId="7" xfId="0" applyFont="1" applyFill="1" applyBorder="1" applyAlignment="1" applyProtection="1">
      <alignment horizontal="center" vertical="center" wrapText="1"/>
    </xf>
    <xf numFmtId="2" fontId="7" fillId="3" borderId="7" xfId="0" applyNumberFormat="1" applyFont="1" applyFill="1" applyBorder="1" applyAlignment="1" applyProtection="1">
      <alignment horizontal="center" vertical="center"/>
    </xf>
    <xf numFmtId="2" fontId="7" fillId="4" borderId="7" xfId="0" applyNumberFormat="1" applyFont="1" applyFill="1" applyBorder="1" applyAlignment="1" applyProtection="1">
      <alignment horizontal="center" vertical="center"/>
    </xf>
    <xf numFmtId="0" fontId="14" fillId="4" borderId="7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 wrapText="1"/>
    </xf>
    <xf numFmtId="0" fontId="4" fillId="0" borderId="2" xfId="2" applyFill="1" applyBorder="1" applyAlignment="1" applyProtection="1">
      <alignment vertical="center" wrapText="1"/>
    </xf>
    <xf numFmtId="2" fontId="21" fillId="0" borderId="7" xfId="0" applyNumberFormat="1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 wrapText="1"/>
    </xf>
    <xf numFmtId="0" fontId="4" fillId="0" borderId="2" xfId="2" applyFill="1" applyBorder="1" applyAlignment="1" applyProtection="1">
      <alignment vertical="top" wrapText="1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0" borderId="4" xfId="0" applyFont="1" applyFill="1" applyBorder="1" applyAlignment="1" applyProtection="1">
      <alignment vertical="center" wrapText="1"/>
    </xf>
    <xf numFmtId="0" fontId="13" fillId="0" borderId="8" xfId="0" applyFont="1" applyFill="1" applyBorder="1" applyAlignment="1" applyProtection="1">
      <alignment vertical="center" wrapText="1"/>
    </xf>
    <xf numFmtId="0" fontId="17" fillId="0" borderId="7" xfId="0" applyFont="1" applyFill="1" applyBorder="1" applyAlignment="1">
      <alignment horizontal="center" vertical="center"/>
    </xf>
    <xf numFmtId="0" fontId="17" fillId="0" borderId="7" xfId="0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 applyProtection="1">
      <alignment horizontal="center" vertical="center" wrapText="1"/>
    </xf>
    <xf numFmtId="0" fontId="0" fillId="3" borderId="8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/>
    </xf>
    <xf numFmtId="0" fontId="14" fillId="4" borderId="2" xfId="0" applyFont="1" applyFill="1" applyBorder="1" applyAlignment="1" applyProtection="1">
      <alignment horizontal="center" vertical="center"/>
    </xf>
    <xf numFmtId="0" fontId="14" fillId="4" borderId="2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0" fillId="3" borderId="2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3" borderId="7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164" fontId="12" fillId="6" borderId="2" xfId="1" applyNumberFormat="1" applyFont="1" applyFill="1" applyBorder="1" applyAlignment="1">
      <alignment horizontal="right" vertical="center" wrapText="1"/>
    </xf>
    <xf numFmtId="0" fontId="7" fillId="0" borderId="9" xfId="0" applyFont="1" applyFill="1" applyBorder="1" applyAlignment="1">
      <alignment horizontal="center" vertical="center" wrapText="1"/>
    </xf>
    <xf numFmtId="164" fontId="12" fillId="6" borderId="7" xfId="1" applyNumberFormat="1" applyFont="1" applyFill="1" applyBorder="1" applyAlignment="1">
      <alignment horizontal="right" vertical="center" wrapText="1"/>
    </xf>
    <xf numFmtId="2" fontId="12" fillId="6" borderId="7" xfId="1" applyNumberFormat="1" applyFont="1" applyFill="1" applyBorder="1" applyAlignment="1" applyProtection="1">
      <alignment horizontal="right" vertical="center" wrapText="1"/>
    </xf>
    <xf numFmtId="2" fontId="12" fillId="6" borderId="7" xfId="0" applyNumberFormat="1" applyFont="1" applyFill="1" applyBorder="1" applyAlignment="1" applyProtection="1">
      <alignment horizontal="right" vertical="center"/>
    </xf>
    <xf numFmtId="4" fontId="12" fillId="6" borderId="2" xfId="1" applyNumberFormat="1" applyFont="1" applyFill="1" applyBorder="1" applyAlignment="1" applyProtection="1">
      <alignment horizontal="right" vertical="center" wrapText="1"/>
    </xf>
    <xf numFmtId="2" fontId="12" fillId="6" borderId="2" xfId="0" applyNumberFormat="1" applyFont="1" applyFill="1" applyBorder="1" applyAlignment="1" applyProtection="1">
      <alignment vertical="center"/>
    </xf>
    <xf numFmtId="2" fontId="12" fillId="6" borderId="2" xfId="1" applyNumberFormat="1" applyFont="1" applyFill="1" applyBorder="1" applyAlignment="1" applyProtection="1">
      <alignment horizontal="right" vertical="center" wrapText="1"/>
    </xf>
    <xf numFmtId="2" fontId="12" fillId="6" borderId="2" xfId="0" applyNumberFormat="1" applyFont="1" applyFill="1" applyBorder="1" applyAlignment="1" applyProtection="1">
      <alignment horizontal="right" vertical="center"/>
    </xf>
    <xf numFmtId="164" fontId="12" fillId="6" borderId="7" xfId="1" applyNumberFormat="1" applyFont="1" applyFill="1" applyBorder="1" applyAlignment="1">
      <alignment horizontal="right" vertical="center" wrapText="1"/>
    </xf>
    <xf numFmtId="164" fontId="12" fillId="6" borderId="2" xfId="1" applyNumberFormat="1" applyFont="1" applyFill="1" applyBorder="1" applyAlignment="1">
      <alignment horizontal="right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/>
    </xf>
    <xf numFmtId="164" fontId="12" fillId="6" borderId="7" xfId="1" applyNumberFormat="1" applyFont="1" applyFill="1" applyBorder="1" applyAlignment="1">
      <alignment horizontal="right" vertical="center" wrapText="1"/>
    </xf>
    <xf numFmtId="0" fontId="17" fillId="0" borderId="0" xfId="0" applyFont="1"/>
    <xf numFmtId="0" fontId="17" fillId="0" borderId="0" xfId="0" applyFont="1" applyBorder="1"/>
    <xf numFmtId="0" fontId="22" fillId="0" borderId="14" xfId="0" applyFont="1" applyBorder="1" applyAlignment="1" applyProtection="1">
      <alignment vertical="center" wrapText="1"/>
      <protection locked="0"/>
    </xf>
    <xf numFmtId="49" fontId="22" fillId="0" borderId="7" xfId="0" applyNumberFormat="1" applyFont="1" applyBorder="1" applyAlignment="1">
      <alignment horizontal="center" vertical="center" wrapText="1"/>
    </xf>
    <xf numFmtId="0" fontId="4" fillId="3" borderId="3" xfId="2" applyFill="1" applyBorder="1" applyAlignment="1" applyProtection="1">
      <alignment vertical="center" wrapText="1"/>
    </xf>
    <xf numFmtId="0" fontId="4" fillId="7" borderId="2" xfId="2" applyFill="1" applyBorder="1" applyAlignment="1" applyProtection="1">
      <alignment vertical="center" wrapText="1"/>
    </xf>
    <xf numFmtId="49" fontId="22" fillId="7" borderId="7" xfId="0" applyNumberFormat="1" applyFont="1" applyFill="1" applyBorder="1" applyAlignment="1">
      <alignment horizontal="center" vertical="center" wrapText="1"/>
    </xf>
    <xf numFmtId="0" fontId="13" fillId="7" borderId="8" xfId="0" applyFont="1" applyFill="1" applyBorder="1" applyAlignment="1" applyProtection="1">
      <alignment vertical="center" wrapText="1"/>
    </xf>
    <xf numFmtId="0" fontId="17" fillId="0" borderId="0" xfId="0" applyFont="1" applyProtection="1">
      <protection locked="0"/>
    </xf>
    <xf numFmtId="0" fontId="22" fillId="0" borderId="0" xfId="0" applyFont="1" applyBorder="1" applyAlignment="1" applyProtection="1">
      <alignment horizontal="left" wrapText="1"/>
      <protection locked="0"/>
    </xf>
    <xf numFmtId="0" fontId="23" fillId="0" borderId="0" xfId="0" applyFont="1" applyBorder="1" applyAlignment="1" applyProtection="1">
      <alignment horizontal="left" wrapText="1"/>
      <protection locked="0"/>
    </xf>
    <xf numFmtId="0" fontId="17" fillId="0" borderId="0" xfId="0" applyFont="1" applyBorder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 wrapText="1"/>
    </xf>
    <xf numFmtId="0" fontId="24" fillId="8" borderId="7" xfId="0" applyFont="1" applyFill="1" applyBorder="1" applyAlignment="1">
      <alignment horizontal="center" wrapText="1"/>
    </xf>
    <xf numFmtId="0" fontId="25" fillId="8" borderId="7" xfId="0" applyFont="1" applyFill="1" applyBorder="1" applyAlignment="1">
      <alignment horizontal="center" wrapText="1"/>
    </xf>
    <xf numFmtId="0" fontId="27" fillId="0" borderId="7" xfId="0" applyFont="1" applyBorder="1" applyAlignment="1">
      <alignment horizontal="center" wrapText="1"/>
    </xf>
    <xf numFmtId="0" fontId="25" fillId="8" borderId="2" xfId="0" applyFont="1" applyFill="1" applyBorder="1" applyAlignment="1">
      <alignment horizontal="center" wrapText="1"/>
    </xf>
    <xf numFmtId="0" fontId="27" fillId="0" borderId="2" xfId="0" applyFont="1" applyBorder="1" applyAlignment="1">
      <alignment horizontal="center" wrapText="1"/>
    </xf>
    <xf numFmtId="4" fontId="12" fillId="6" borderId="2" xfId="0" applyNumberFormat="1" applyFont="1" applyFill="1" applyBorder="1" applyAlignment="1" applyProtection="1">
      <alignment vertical="center"/>
    </xf>
    <xf numFmtId="4" fontId="12" fillId="6" borderId="2" xfId="0" applyNumberFormat="1" applyFont="1" applyFill="1" applyBorder="1" applyAlignment="1">
      <alignment vertical="center"/>
    </xf>
    <xf numFmtId="2" fontId="12" fillId="6" borderId="2" xfId="1" applyNumberFormat="1" applyFont="1" applyFill="1" applyBorder="1" applyAlignment="1" applyProtection="1">
      <alignment horizontal="right" vertical="center" wrapText="1"/>
    </xf>
    <xf numFmtId="0" fontId="0" fillId="4" borderId="7" xfId="0" applyFill="1" applyBorder="1" applyAlignment="1">
      <alignment horizontal="center" vertical="center"/>
    </xf>
    <xf numFmtId="0" fontId="0" fillId="4" borderId="7" xfId="0" applyNumberFormat="1" applyFill="1" applyBorder="1" applyAlignment="1">
      <alignment horizontal="center" vertical="center"/>
    </xf>
    <xf numFmtId="0" fontId="0" fillId="0" borderId="7" xfId="0" applyFill="1" applyBorder="1"/>
    <xf numFmtId="0" fontId="14" fillId="4" borderId="7" xfId="0" applyFont="1" applyFill="1" applyBorder="1" applyAlignment="1" applyProtection="1">
      <alignment horizontal="center" vertical="center"/>
    </xf>
    <xf numFmtId="2" fontId="7" fillId="4" borderId="7" xfId="0" applyNumberFormat="1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 wrapText="1"/>
    </xf>
    <xf numFmtId="2" fontId="7" fillId="4" borderId="2" xfId="0" applyNumberFormat="1" applyFont="1" applyFill="1" applyBorder="1" applyAlignment="1" applyProtection="1">
      <alignment horizontal="center" vertical="center"/>
    </xf>
    <xf numFmtId="164" fontId="12" fillId="6" borderId="2" xfId="1" applyNumberFormat="1" applyFont="1" applyFill="1" applyBorder="1" applyAlignment="1" applyProtection="1">
      <alignment horizontal="right"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12" fillId="6" borderId="7" xfId="1" applyNumberFormat="1" applyFont="1" applyFill="1" applyBorder="1" applyAlignment="1" applyProtection="1">
      <alignment horizontal="right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  <protection hidden="1"/>
    </xf>
    <xf numFmtId="0" fontId="8" fillId="6" borderId="2" xfId="0" applyFont="1" applyFill="1" applyBorder="1" applyAlignment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2" fontId="12" fillId="6" borderId="2" xfId="1" applyNumberFormat="1" applyFont="1" applyFill="1" applyBorder="1" applyAlignment="1" applyProtection="1">
      <alignment horizontal="right" vertical="center" wrapText="1"/>
    </xf>
    <xf numFmtId="164" fontId="12" fillId="6" borderId="7" xfId="1" applyNumberFormat="1" applyFont="1" applyFill="1" applyBorder="1" applyAlignment="1">
      <alignment horizontal="right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7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vertical="center"/>
    </xf>
    <xf numFmtId="0" fontId="7" fillId="4" borderId="8" xfId="0" applyFont="1" applyFill="1" applyBorder="1" applyAlignment="1" applyProtection="1">
      <alignment vertical="center"/>
    </xf>
    <xf numFmtId="2" fontId="3" fillId="0" borderId="7" xfId="0" applyNumberFormat="1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/>
    <xf numFmtId="0" fontId="0" fillId="5" borderId="0" xfId="0" applyFill="1" applyAlignment="1">
      <alignment vertical="center"/>
    </xf>
    <xf numFmtId="0" fontId="0" fillId="4" borderId="0" xfId="0" applyFill="1" applyAlignment="1">
      <alignment vertical="center"/>
    </xf>
    <xf numFmtId="164" fontId="12" fillId="6" borderId="2" xfId="1" applyNumberFormat="1" applyFont="1" applyFill="1" applyBorder="1" applyAlignment="1" applyProtection="1">
      <alignment horizontal="right" vertical="center" wrapText="1"/>
    </xf>
    <xf numFmtId="164" fontId="12" fillId="6" borderId="2" xfId="1" applyNumberFormat="1" applyFont="1" applyFill="1" applyBorder="1" applyAlignment="1">
      <alignment horizontal="right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right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2" xfId="0" applyNumberFormat="1" applyFont="1" applyFill="1" applyBorder="1" applyAlignment="1">
      <alignment horizontal="center" vertical="center"/>
    </xf>
    <xf numFmtId="0" fontId="5" fillId="0" borderId="0" xfId="0" applyFont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4" fillId="0" borderId="0" xfId="2" applyAlignment="1" applyProtection="1"/>
    <xf numFmtId="0" fontId="7" fillId="0" borderId="3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 applyProtection="1">
      <alignment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2" fontId="7" fillId="0" borderId="7" xfId="0" applyNumberFormat="1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/>
    </xf>
    <xf numFmtId="2" fontId="7" fillId="0" borderId="7" xfId="0" applyNumberFormat="1" applyFont="1" applyFill="1" applyBorder="1" applyAlignment="1" applyProtection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2" fontId="7" fillId="0" borderId="2" xfId="0" applyNumberFormat="1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left" vertical="top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13" fillId="4" borderId="9" xfId="0" applyFont="1" applyFill="1" applyBorder="1" applyAlignment="1" applyProtection="1">
      <alignment horizontal="left" vertical="top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2" fontId="7" fillId="0" borderId="2" xfId="0" applyNumberFormat="1" applyFont="1" applyFill="1" applyBorder="1" applyAlignment="1" applyProtection="1">
      <alignment horizontal="center" vertical="center" wrapText="1"/>
    </xf>
    <xf numFmtId="0" fontId="17" fillId="4" borderId="2" xfId="0" applyFont="1" applyFill="1" applyBorder="1" applyAlignment="1">
      <alignment horizontal="center" vertical="center"/>
    </xf>
    <xf numFmtId="0" fontId="17" fillId="4" borderId="2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left" vertical="top" wrapText="1"/>
    </xf>
    <xf numFmtId="164" fontId="12" fillId="6" borderId="2" xfId="1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2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 wrapText="1"/>
    </xf>
    <xf numFmtId="0" fontId="13" fillId="4" borderId="9" xfId="0" applyFont="1" applyFill="1" applyBorder="1" applyAlignment="1" applyProtection="1">
      <alignment vertical="center" wrapText="1"/>
    </xf>
    <xf numFmtId="0" fontId="7" fillId="4" borderId="7" xfId="0" applyFont="1" applyFill="1" applyBorder="1" applyAlignment="1" applyProtection="1">
      <alignment vertical="center" wrapText="1"/>
    </xf>
    <xf numFmtId="0" fontId="4" fillId="4" borderId="2" xfId="2" applyFill="1" applyBorder="1" applyAlignment="1" applyProtection="1">
      <alignment horizontal="left" vertical="center" wrapText="1"/>
    </xf>
    <xf numFmtId="0" fontId="0" fillId="4" borderId="7" xfId="0" applyFont="1" applyFill="1" applyBorder="1" applyAlignment="1" applyProtection="1">
      <alignment vertical="center" wrapText="1"/>
    </xf>
    <xf numFmtId="0" fontId="0" fillId="4" borderId="2" xfId="0" applyFont="1" applyFill="1" applyBorder="1" applyAlignment="1" applyProtection="1">
      <alignment vertical="center" wrapText="1"/>
    </xf>
    <xf numFmtId="4" fontId="7" fillId="0" borderId="2" xfId="0" applyNumberFormat="1" applyFont="1" applyFill="1" applyBorder="1" applyAlignment="1" applyProtection="1">
      <alignment horizontal="center" vertical="center"/>
    </xf>
    <xf numFmtId="0" fontId="4" fillId="4" borderId="9" xfId="2" applyFill="1" applyBorder="1" applyAlignment="1" applyProtection="1">
      <alignment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vertical="center" wrapText="1"/>
    </xf>
    <xf numFmtId="0" fontId="14" fillId="0" borderId="7" xfId="0" applyNumberFormat="1" applyFont="1" applyFill="1" applyBorder="1" applyAlignment="1">
      <alignment horizontal="center" vertical="center"/>
    </xf>
    <xf numFmtId="0" fontId="4" fillId="0" borderId="9" xfId="2" applyFill="1" applyBorder="1" applyAlignment="1" applyProtection="1">
      <alignment vertical="top" wrapText="1"/>
    </xf>
    <xf numFmtId="0" fontId="13" fillId="4" borderId="9" xfId="0" applyFont="1" applyFill="1" applyBorder="1" applyAlignment="1">
      <alignment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2" fontId="3" fillId="0" borderId="2" xfId="0" applyNumberFormat="1" applyFont="1" applyFill="1" applyBorder="1" applyAlignment="1" applyProtection="1">
      <alignment horizontal="center" vertical="center"/>
    </xf>
    <xf numFmtId="0" fontId="0" fillId="0" borderId="7" xfId="0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2" fontId="12" fillId="6" borderId="2" xfId="0" applyNumberFormat="1" applyFont="1" applyFill="1" applyBorder="1" applyAlignment="1" applyProtection="1">
      <alignment horizontal="right" vertical="center"/>
    </xf>
    <xf numFmtId="0" fontId="15" fillId="0" borderId="2" xfId="0" applyNumberFormat="1" applyFont="1" applyFill="1" applyBorder="1" applyAlignment="1">
      <alignment horizontal="center" vertical="center" wrapText="1"/>
    </xf>
    <xf numFmtId="164" fontId="12" fillId="6" borderId="7" xfId="1" applyNumberFormat="1" applyFont="1" applyFill="1" applyBorder="1" applyAlignment="1">
      <alignment horizontal="right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</xf>
    <xf numFmtId="2" fontId="7" fillId="0" borderId="2" xfId="0" applyNumberFormat="1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64" fontId="12" fillId="6" borderId="2" xfId="1" applyNumberFormat="1" applyFont="1" applyFill="1" applyBorder="1" applyAlignment="1">
      <alignment horizontal="right" vertical="center" wrapText="1"/>
    </xf>
    <xf numFmtId="164" fontId="12" fillId="6" borderId="7" xfId="1" applyNumberFormat="1" applyFont="1" applyFill="1" applyBorder="1" applyAlignment="1">
      <alignment horizontal="right" vertical="center" wrapText="1"/>
    </xf>
    <xf numFmtId="0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64" fontId="12" fillId="6" borderId="0" xfId="1" applyNumberFormat="1" applyFont="1" applyFill="1" applyBorder="1" applyAlignment="1">
      <alignment horizontal="right" vertical="center" wrapText="1"/>
    </xf>
    <xf numFmtId="4" fontId="12" fillId="6" borderId="0" xfId="0" applyNumberFormat="1" applyFont="1" applyFill="1" applyBorder="1" applyAlignment="1">
      <alignment horizontal="right" vertical="center"/>
    </xf>
    <xf numFmtId="4" fontId="12" fillId="6" borderId="0" xfId="1" applyNumberFormat="1" applyFont="1" applyFill="1" applyBorder="1" applyAlignment="1" applyProtection="1">
      <alignment horizontal="right" vertical="center" wrapText="1"/>
    </xf>
    <xf numFmtId="164" fontId="12" fillId="6" borderId="0" xfId="1" applyNumberFormat="1" applyFont="1" applyFill="1" applyBorder="1" applyAlignment="1" applyProtection="1">
      <alignment horizontal="right" vertical="center" wrapText="1"/>
    </xf>
    <xf numFmtId="0" fontId="16" fillId="6" borderId="0" xfId="0" applyFont="1" applyFill="1" applyBorder="1" applyAlignment="1" applyProtection="1">
      <alignment horizontal="right"/>
    </xf>
    <xf numFmtId="2" fontId="12" fillId="6" borderId="0" xfId="0" applyNumberFormat="1" applyFont="1" applyFill="1" applyBorder="1" applyAlignment="1" applyProtection="1">
      <alignment horizontal="right" vertical="center"/>
    </xf>
    <xf numFmtId="2" fontId="12" fillId="6" borderId="0" xfId="0" applyNumberFormat="1" applyFont="1" applyFill="1" applyBorder="1" applyAlignment="1" applyProtection="1">
      <alignment vertical="center"/>
    </xf>
    <xf numFmtId="43" fontId="0" fillId="0" borderId="0" xfId="0" applyNumberFormat="1"/>
    <xf numFmtId="0" fontId="13" fillId="4" borderId="9" xfId="2" applyFont="1" applyFill="1" applyBorder="1" applyAlignment="1" applyProtection="1">
      <alignment horizontal="left" vertical="center" wrapText="1"/>
    </xf>
    <xf numFmtId="164" fontId="12" fillId="6" borderId="6" xfId="1" applyNumberFormat="1" applyFont="1" applyFill="1" applyBorder="1" applyAlignment="1">
      <alignment horizontal="right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164" fontId="12" fillId="6" borderId="2" xfId="1" applyNumberFormat="1" applyFont="1" applyFill="1" applyBorder="1" applyAlignment="1">
      <alignment horizontal="right" vertical="center" wrapText="1"/>
    </xf>
    <xf numFmtId="0" fontId="18" fillId="0" borderId="0" xfId="0" applyFont="1" applyAlignment="1" applyProtection="1">
      <protection locked="0"/>
    </xf>
    <xf numFmtId="0" fontId="7" fillId="4" borderId="4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 applyProtection="1">
      <alignment horizontal="center" vertical="center" wrapText="1"/>
    </xf>
    <xf numFmtId="0" fontId="0" fillId="0" borderId="9" xfId="0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left" vertical="top" wrapText="1"/>
    </xf>
    <xf numFmtId="0" fontId="13" fillId="0" borderId="8" xfId="0" applyFont="1" applyFill="1" applyBorder="1" applyAlignment="1" applyProtection="1">
      <alignment horizontal="left" vertical="top" wrapText="1"/>
    </xf>
    <xf numFmtId="0" fontId="2" fillId="4" borderId="2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3" fillId="4" borderId="2" xfId="0" applyFont="1" applyFill="1" applyBorder="1" applyAlignment="1" applyProtection="1">
      <alignment horizontal="center" vertical="center" wrapText="1"/>
    </xf>
    <xf numFmtId="0" fontId="13" fillId="4" borderId="9" xfId="0" applyFont="1" applyFill="1" applyBorder="1" applyAlignment="1" applyProtection="1">
      <alignment horizontal="center" vertical="center" wrapText="1"/>
    </xf>
    <xf numFmtId="0" fontId="13" fillId="4" borderId="8" xfId="0" applyFont="1" applyFill="1" applyBorder="1" applyAlignment="1" applyProtection="1">
      <alignment horizontal="center" vertical="center" wrapText="1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13" fillId="4" borderId="9" xfId="0" applyFont="1" applyFill="1" applyBorder="1" applyAlignment="1" applyProtection="1">
      <alignment horizontal="left" vertical="center" wrapText="1"/>
    </xf>
    <xf numFmtId="0" fontId="13" fillId="4" borderId="8" xfId="0" applyFont="1" applyFill="1" applyBorder="1" applyAlignment="1" applyProtection="1">
      <alignment horizontal="left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5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/>
    </xf>
    <xf numFmtId="49" fontId="22" fillId="7" borderId="7" xfId="0" applyNumberFormat="1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2" fontId="21" fillId="7" borderId="2" xfId="0" applyNumberFormat="1" applyFont="1" applyFill="1" applyBorder="1" applyAlignment="1" applyProtection="1">
      <alignment horizontal="center" vertical="center"/>
    </xf>
    <xf numFmtId="2" fontId="21" fillId="7" borderId="8" xfId="0" applyNumberFormat="1" applyFont="1" applyFill="1" applyBorder="1" applyAlignment="1" applyProtection="1">
      <alignment horizontal="center" vertical="center"/>
    </xf>
    <xf numFmtId="2" fontId="12" fillId="6" borderId="2" xfId="1" applyNumberFormat="1" applyFont="1" applyFill="1" applyBorder="1" applyAlignment="1" applyProtection="1">
      <alignment horizontal="right" vertical="center" wrapText="1"/>
    </xf>
    <xf numFmtId="2" fontId="12" fillId="6" borderId="8" xfId="1" applyNumberFormat="1" applyFont="1" applyFill="1" applyBorder="1" applyAlignment="1" applyProtection="1">
      <alignment horizontal="right" vertical="center" wrapText="1"/>
    </xf>
    <xf numFmtId="49" fontId="22" fillId="7" borderId="3" xfId="0" applyNumberFormat="1" applyFont="1" applyFill="1" applyBorder="1" applyAlignment="1">
      <alignment horizontal="center" vertical="center" wrapText="1"/>
    </xf>
    <xf numFmtId="49" fontId="22" fillId="7" borderId="10" xfId="0" applyNumberFormat="1" applyFont="1" applyFill="1" applyBorder="1" applyAlignment="1">
      <alignment horizontal="center" vertical="center" wrapText="1"/>
    </xf>
    <xf numFmtId="49" fontId="22" fillId="7" borderId="11" xfId="0" applyNumberFormat="1" applyFont="1" applyFill="1" applyBorder="1" applyAlignment="1">
      <alignment horizontal="center" vertical="center" wrapText="1"/>
    </xf>
    <xf numFmtId="49" fontId="22" fillId="7" borderId="14" xfId="0" applyNumberFormat="1" applyFont="1" applyFill="1" applyBorder="1" applyAlignment="1">
      <alignment horizontal="center" vertical="center" wrapText="1"/>
    </xf>
    <xf numFmtId="49" fontId="22" fillId="7" borderId="1" xfId="0" applyNumberFormat="1" applyFont="1" applyFill="1" applyBorder="1" applyAlignment="1">
      <alignment horizontal="center" vertical="center" wrapText="1"/>
    </xf>
    <xf numFmtId="49" fontId="22" fillId="7" borderId="15" xfId="0" applyNumberFormat="1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49" fontId="17" fillId="0" borderId="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2" fontId="21" fillId="0" borderId="2" xfId="0" applyNumberFormat="1" applyFont="1" applyFill="1" applyBorder="1" applyAlignment="1" applyProtection="1">
      <alignment horizontal="center" vertical="center"/>
    </xf>
    <xf numFmtId="2" fontId="21" fillId="0" borderId="8" xfId="0" applyNumberFormat="1" applyFont="1" applyFill="1" applyBorder="1" applyAlignment="1" applyProtection="1">
      <alignment horizontal="center" vertical="center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5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/>
      <protection locked="0"/>
    </xf>
    <xf numFmtId="0" fontId="8" fillId="6" borderId="2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13" fillId="3" borderId="9" xfId="0" applyFont="1" applyFill="1" applyBorder="1" applyAlignment="1" applyProtection="1">
      <alignment horizontal="left" vertical="center" wrapText="1"/>
    </xf>
    <xf numFmtId="0" fontId="13" fillId="3" borderId="8" xfId="0" applyFont="1" applyFill="1" applyBorder="1" applyAlignment="1" applyProtection="1">
      <alignment horizontal="left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center" vertical="center" wrapText="1"/>
    </xf>
    <xf numFmtId="0" fontId="0" fillId="3" borderId="9" xfId="0" applyFont="1" applyFill="1" applyBorder="1" applyAlignment="1" applyProtection="1">
      <alignment horizontal="center" vertical="center" wrapText="1"/>
    </xf>
    <xf numFmtId="0" fontId="0" fillId="3" borderId="8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</xf>
    <xf numFmtId="2" fontId="7" fillId="0" borderId="2" xfId="0" applyNumberFormat="1" applyFont="1" applyFill="1" applyBorder="1" applyAlignment="1" applyProtection="1">
      <alignment horizontal="center" vertical="center" wrapText="1"/>
    </xf>
    <xf numFmtId="2" fontId="7" fillId="0" borderId="8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0" fillId="4" borderId="9" xfId="0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 applyProtection="1">
      <alignment horizontal="left" vertical="center" wrapText="1"/>
    </xf>
    <xf numFmtId="0" fontId="13" fillId="0" borderId="8" xfId="0" applyFont="1" applyFill="1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0" borderId="8" xfId="0" applyFont="1" applyFill="1" applyBorder="1" applyAlignment="1" applyProtection="1">
      <alignment horizontal="center" vertical="center" wrapText="1"/>
    </xf>
    <xf numFmtId="4" fontId="12" fillId="6" borderId="2" xfId="0" applyNumberFormat="1" applyFont="1" applyFill="1" applyBorder="1" applyAlignment="1" applyProtection="1">
      <alignment horizontal="right" vertical="center"/>
    </xf>
    <xf numFmtId="4" fontId="12" fillId="6" borderId="8" xfId="0" applyNumberFormat="1" applyFont="1" applyFill="1" applyBorder="1" applyAlignment="1" applyProtection="1">
      <alignment horizontal="right" vertical="center"/>
    </xf>
    <xf numFmtId="164" fontId="12" fillId="6" borderId="2" xfId="1" applyNumberFormat="1" applyFont="1" applyFill="1" applyBorder="1" applyAlignment="1" applyProtection="1">
      <alignment horizontal="right" vertical="center" wrapText="1"/>
    </xf>
    <xf numFmtId="164" fontId="12" fillId="6" borderId="8" xfId="1" applyNumberFormat="1" applyFont="1" applyFill="1" applyBorder="1" applyAlignment="1" applyProtection="1">
      <alignment horizontal="right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 applyProtection="1">
      <alignment horizontal="center" vertical="center"/>
    </xf>
    <xf numFmtId="2" fontId="7" fillId="4" borderId="7" xfId="0" applyNumberFormat="1" applyFont="1" applyFill="1" applyBorder="1" applyAlignment="1" applyProtection="1">
      <alignment horizontal="center" vertical="center" wrapText="1"/>
    </xf>
    <xf numFmtId="2" fontId="7" fillId="0" borderId="9" xfId="0" applyNumberFormat="1" applyFont="1" applyFill="1" applyBorder="1" applyAlignment="1" applyProtection="1">
      <alignment horizontal="center" vertical="center" wrapText="1"/>
    </xf>
    <xf numFmtId="0" fontId="7" fillId="4" borderId="2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2" fontId="21" fillId="4" borderId="2" xfId="0" applyNumberFormat="1" applyFont="1" applyFill="1" applyBorder="1" applyAlignment="1" applyProtection="1">
      <alignment horizontal="center" vertical="center"/>
    </xf>
    <xf numFmtId="2" fontId="21" fillId="4" borderId="8" xfId="0" applyNumberFormat="1" applyFont="1" applyFill="1" applyBorder="1" applyAlignment="1" applyProtection="1">
      <alignment horizontal="center" vertical="center"/>
    </xf>
    <xf numFmtId="0" fontId="7" fillId="4" borderId="4" xfId="0" applyFont="1" applyFill="1" applyBorder="1" applyAlignment="1" applyProtection="1">
      <alignment horizontal="center" vertical="center" wrapText="1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7" fillId="4" borderId="3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2" fillId="4" borderId="8" xfId="0" applyFont="1" applyFill="1" applyBorder="1" applyAlignment="1" applyProtection="1">
      <alignment horizontal="center" vertical="center"/>
    </xf>
    <xf numFmtId="0" fontId="7" fillId="4" borderId="8" xfId="0" applyFont="1" applyFill="1" applyBorder="1" applyAlignment="1" applyProtection="1">
      <alignment horizontal="center" vertical="center"/>
    </xf>
    <xf numFmtId="0" fontId="10" fillId="2" borderId="7" xfId="0" applyFont="1" applyFill="1" applyBorder="1" applyAlignment="1" applyProtection="1">
      <alignment horizontal="center" vertical="center"/>
    </xf>
    <xf numFmtId="4" fontId="7" fillId="4" borderId="4" xfId="0" applyNumberFormat="1" applyFont="1" applyFill="1" applyBorder="1" applyAlignment="1" applyProtection="1">
      <alignment horizontal="center" vertical="center" wrapText="1"/>
    </xf>
    <xf numFmtId="4" fontId="7" fillId="4" borderId="5" xfId="0" applyNumberFormat="1" applyFont="1" applyFill="1" applyBorder="1" applyAlignment="1" applyProtection="1">
      <alignment horizontal="center" vertical="center" wrapText="1"/>
    </xf>
    <xf numFmtId="4" fontId="7" fillId="4" borderId="6" xfId="0" applyNumberFormat="1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 applyProtection="1">
      <alignment horizontal="center" vertical="center" wrapText="1"/>
    </xf>
    <xf numFmtId="4" fontId="7" fillId="3" borderId="5" xfId="0" applyNumberFormat="1" applyFont="1" applyFill="1" applyBorder="1" applyAlignment="1" applyProtection="1">
      <alignment horizontal="center" vertical="center" wrapText="1"/>
    </xf>
    <xf numFmtId="4" fontId="7" fillId="3" borderId="6" xfId="0" applyNumberFormat="1" applyFont="1" applyFill="1" applyBorder="1" applyAlignment="1" applyProtection="1">
      <alignment horizontal="center" vertical="center" wrapText="1"/>
    </xf>
    <xf numFmtId="0" fontId="0" fillId="4" borderId="7" xfId="0" applyFill="1" applyBorder="1" applyAlignment="1" applyProtection="1">
      <alignment horizontal="center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0" fontId="0" fillId="3" borderId="2" xfId="0" applyFont="1" applyFill="1" applyBorder="1" applyAlignment="1" applyProtection="1">
      <alignment horizontal="center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2" fontId="21" fillId="3" borderId="2" xfId="0" applyNumberFormat="1" applyFont="1" applyFill="1" applyBorder="1" applyAlignment="1" applyProtection="1">
      <alignment horizontal="center" vertical="center"/>
    </xf>
    <xf numFmtId="2" fontId="21" fillId="3" borderId="8" xfId="0" applyNumberFormat="1" applyFont="1" applyFill="1" applyBorder="1" applyAlignment="1" applyProtection="1">
      <alignment horizontal="center" vertical="center"/>
    </xf>
    <xf numFmtId="4" fontId="7" fillId="4" borderId="3" xfId="0" applyNumberFormat="1" applyFont="1" applyFill="1" applyBorder="1" applyAlignment="1" applyProtection="1">
      <alignment horizontal="center" vertical="center" wrapText="1"/>
    </xf>
    <xf numFmtId="4" fontId="7" fillId="4" borderId="10" xfId="0" applyNumberFormat="1" applyFont="1" applyFill="1" applyBorder="1" applyAlignment="1" applyProtection="1">
      <alignment horizontal="center" vertical="center" wrapText="1"/>
    </xf>
    <xf numFmtId="4" fontId="7" fillId="4" borderId="11" xfId="0" applyNumberFormat="1" applyFont="1" applyFill="1" applyBorder="1" applyAlignment="1" applyProtection="1">
      <alignment horizontal="center" vertical="center" wrapText="1"/>
    </xf>
    <xf numFmtId="4" fontId="7" fillId="4" borderId="14" xfId="0" applyNumberFormat="1" applyFont="1" applyFill="1" applyBorder="1" applyAlignment="1" applyProtection="1">
      <alignment horizontal="center" vertical="center" wrapText="1"/>
    </xf>
    <xf numFmtId="4" fontId="7" fillId="4" borderId="1" xfId="0" applyNumberFormat="1" applyFont="1" applyFill="1" applyBorder="1" applyAlignment="1" applyProtection="1">
      <alignment horizontal="center" vertical="center" wrapText="1"/>
    </xf>
    <xf numFmtId="4" fontId="7" fillId="4" borderId="15" xfId="0" applyNumberFormat="1" applyFont="1" applyFill="1" applyBorder="1" applyAlignment="1" applyProtection="1">
      <alignment horizontal="center" vertical="center" wrapText="1"/>
    </xf>
    <xf numFmtId="0" fontId="0" fillId="3" borderId="7" xfId="0" applyFont="1" applyFill="1" applyBorder="1" applyAlignment="1" applyProtection="1">
      <alignment horizontal="center" vertical="center" wrapText="1"/>
    </xf>
    <xf numFmtId="4" fontId="7" fillId="3" borderId="3" xfId="0" applyNumberFormat="1" applyFont="1" applyFill="1" applyBorder="1" applyAlignment="1" applyProtection="1">
      <alignment horizontal="center" vertical="center" wrapText="1"/>
    </xf>
    <xf numFmtId="4" fontId="7" fillId="3" borderId="10" xfId="0" applyNumberFormat="1" applyFont="1" applyFill="1" applyBorder="1" applyAlignment="1" applyProtection="1">
      <alignment horizontal="center" vertical="center" wrapText="1"/>
    </xf>
    <xf numFmtId="4" fontId="7" fillId="3" borderId="11" xfId="0" applyNumberFormat="1" applyFont="1" applyFill="1" applyBorder="1" applyAlignment="1" applyProtection="1">
      <alignment horizontal="center" vertical="center" wrapText="1"/>
    </xf>
    <xf numFmtId="4" fontId="7" fillId="3" borderId="14" xfId="0" applyNumberFormat="1" applyFont="1" applyFill="1" applyBorder="1" applyAlignment="1" applyProtection="1">
      <alignment horizontal="center" vertical="center" wrapText="1"/>
    </xf>
    <xf numFmtId="4" fontId="7" fillId="3" borderId="1" xfId="0" applyNumberFormat="1" applyFont="1" applyFill="1" applyBorder="1" applyAlignment="1" applyProtection="1">
      <alignment horizontal="center" vertical="center" wrapText="1"/>
    </xf>
    <xf numFmtId="4" fontId="7" fillId="3" borderId="15" xfId="0" applyNumberFormat="1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/>
    </xf>
    <xf numFmtId="0" fontId="7" fillId="3" borderId="8" xfId="0" applyFont="1" applyFill="1" applyBorder="1" applyAlignment="1" applyProtection="1">
      <alignment horizontal="center" vertical="center"/>
    </xf>
    <xf numFmtId="0" fontId="13" fillId="3" borderId="2" xfId="0" applyFont="1" applyFill="1" applyBorder="1" applyAlignment="1" applyProtection="1">
      <alignment horizontal="center" vertical="center" wrapText="1"/>
    </xf>
    <xf numFmtId="0" fontId="13" fillId="3" borderId="8" xfId="0" applyFont="1" applyFill="1" applyBorder="1" applyAlignment="1" applyProtection="1">
      <alignment horizontal="center" vertical="center" wrapText="1"/>
    </xf>
    <xf numFmtId="2" fontId="7" fillId="4" borderId="4" xfId="0" applyNumberFormat="1" applyFont="1" applyFill="1" applyBorder="1" applyAlignment="1" applyProtection="1">
      <alignment horizontal="center" vertical="center" wrapText="1"/>
    </xf>
    <xf numFmtId="2" fontId="7" fillId="4" borderId="5" xfId="0" applyNumberFormat="1" applyFont="1" applyFill="1" applyBorder="1" applyAlignment="1" applyProtection="1">
      <alignment horizontal="center" vertical="center" wrapText="1"/>
    </xf>
    <xf numFmtId="2" fontId="7" fillId="4" borderId="6" xfId="0" applyNumberFormat="1" applyFont="1" applyFill="1" applyBorder="1" applyAlignment="1" applyProtection="1">
      <alignment horizontal="center" vertical="center" wrapText="1"/>
    </xf>
    <xf numFmtId="0" fontId="13" fillId="3" borderId="9" xfId="0" applyFont="1" applyFill="1" applyBorder="1" applyAlignment="1" applyProtection="1">
      <alignment horizontal="center" vertical="center" wrapText="1"/>
    </xf>
    <xf numFmtId="0" fontId="9" fillId="6" borderId="4" xfId="0" applyFont="1" applyFill="1" applyBorder="1" applyAlignment="1" applyProtection="1">
      <alignment horizontal="center" vertical="center" wrapText="1"/>
    </xf>
    <xf numFmtId="0" fontId="9" fillId="6" borderId="5" xfId="0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/>
    </xf>
    <xf numFmtId="0" fontId="14" fillId="4" borderId="9" xfId="0" applyFont="1" applyFill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center" vertical="center"/>
    </xf>
    <xf numFmtId="2" fontId="3" fillId="4" borderId="2" xfId="0" applyNumberFormat="1" applyFont="1" applyFill="1" applyBorder="1" applyAlignment="1" applyProtection="1">
      <alignment horizontal="center" vertical="center"/>
    </xf>
    <xf numFmtId="2" fontId="3" fillId="4" borderId="9" xfId="0" applyNumberFormat="1" applyFont="1" applyFill="1" applyBorder="1" applyAlignment="1" applyProtection="1">
      <alignment horizontal="center" vertical="center"/>
    </xf>
    <xf numFmtId="2" fontId="3" fillId="4" borderId="8" xfId="0" applyNumberFormat="1" applyFont="1" applyFill="1" applyBorder="1" applyAlignment="1" applyProtection="1">
      <alignment horizontal="center" vertical="center"/>
    </xf>
    <xf numFmtId="4" fontId="7" fillId="0" borderId="3" xfId="0" applyNumberFormat="1" applyFont="1" applyFill="1" applyBorder="1" applyAlignment="1" applyProtection="1">
      <alignment horizontal="center" vertical="center" wrapText="1"/>
    </xf>
    <xf numFmtId="4" fontId="7" fillId="0" borderId="10" xfId="0" applyNumberFormat="1" applyFont="1" applyFill="1" applyBorder="1" applyAlignment="1" applyProtection="1">
      <alignment horizontal="center" vertical="center" wrapText="1"/>
    </xf>
    <xf numFmtId="4" fontId="7" fillId="0" borderId="11" xfId="0" applyNumberFormat="1" applyFont="1" applyFill="1" applyBorder="1" applyAlignment="1" applyProtection="1">
      <alignment horizontal="center" vertical="center" wrapText="1"/>
    </xf>
    <xf numFmtId="4" fontId="7" fillId="0" borderId="14" xfId="0" applyNumberFormat="1" applyFont="1" applyFill="1" applyBorder="1" applyAlignment="1" applyProtection="1">
      <alignment horizontal="center" vertical="center" wrapText="1"/>
    </xf>
    <xf numFmtId="4" fontId="7" fillId="0" borderId="1" xfId="0" applyNumberFormat="1" applyFont="1" applyFill="1" applyBorder="1" applyAlignment="1" applyProtection="1">
      <alignment horizontal="center" vertical="center" wrapText="1"/>
    </xf>
    <xf numFmtId="4" fontId="7" fillId="0" borderId="15" xfId="0" applyNumberFormat="1" applyFont="1" applyFill="1" applyBorder="1" applyAlignment="1" applyProtection="1">
      <alignment horizontal="center" vertical="center" wrapText="1"/>
    </xf>
    <xf numFmtId="0" fontId="0" fillId="3" borderId="9" xfId="0" applyFill="1" applyBorder="1" applyAlignment="1" applyProtection="1">
      <alignment horizontal="center" vertical="center" wrapText="1"/>
    </xf>
    <xf numFmtId="0" fontId="0" fillId="3" borderId="8" xfId="0" applyFill="1" applyBorder="1" applyAlignment="1" applyProtection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2" fontId="3" fillId="0" borderId="2" xfId="0" applyNumberFormat="1" applyFont="1" applyFill="1" applyBorder="1" applyAlignment="1" applyProtection="1">
      <alignment horizontal="center" vertical="center"/>
    </xf>
    <xf numFmtId="2" fontId="3" fillId="0" borderId="8" xfId="0" applyNumberFormat="1" applyFont="1" applyFill="1" applyBorder="1" applyAlignment="1" applyProtection="1">
      <alignment horizontal="center" vertical="center"/>
    </xf>
    <xf numFmtId="0" fontId="16" fillId="6" borderId="9" xfId="0" applyFont="1" applyFill="1" applyBorder="1" applyAlignment="1" applyProtection="1">
      <alignment horizontal="right"/>
    </xf>
    <xf numFmtId="0" fontId="16" fillId="6" borderId="8" xfId="0" applyFont="1" applyFill="1" applyBorder="1" applyAlignment="1" applyProtection="1">
      <alignment horizontal="right"/>
    </xf>
    <xf numFmtId="2" fontId="7" fillId="4" borderId="2" xfId="0" applyNumberFormat="1" applyFont="1" applyFill="1" applyBorder="1" applyAlignment="1" applyProtection="1">
      <alignment horizontal="center" vertical="center"/>
    </xf>
    <xf numFmtId="0" fontId="7" fillId="4" borderId="8" xfId="0" applyNumberFormat="1" applyFont="1" applyFill="1" applyBorder="1" applyAlignment="1" applyProtection="1">
      <alignment horizontal="center" vertical="center"/>
    </xf>
    <xf numFmtId="0" fontId="14" fillId="4" borderId="2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13" fillId="0" borderId="11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13" fillId="4" borderId="9" xfId="0" applyFont="1" applyFill="1" applyBorder="1" applyAlignment="1" applyProtection="1">
      <alignment horizontal="left" vertical="top" wrapText="1"/>
    </xf>
    <xf numFmtId="0" fontId="13" fillId="4" borderId="8" xfId="0" applyFont="1" applyFill="1" applyBorder="1" applyAlignment="1" applyProtection="1">
      <alignment horizontal="left" vertical="top" wrapText="1"/>
    </xf>
    <xf numFmtId="0" fontId="10" fillId="2" borderId="7" xfId="0" applyFont="1" applyFill="1" applyBorder="1" applyAlignment="1" applyProtection="1">
      <alignment horizontal="left" vertical="center"/>
    </xf>
    <xf numFmtId="0" fontId="0" fillId="0" borderId="11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14" fillId="0" borderId="7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4" xfId="0" applyFont="1" applyFill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 vertical="center" wrapText="1"/>
      <protection locked="0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13" fillId="7" borderId="2" xfId="0" applyFont="1" applyFill="1" applyBorder="1" applyAlignment="1" applyProtection="1">
      <alignment horizontal="center" vertical="center" wrapText="1"/>
    </xf>
    <xf numFmtId="0" fontId="13" fillId="7" borderId="8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horizontal="right"/>
      <protection locked="0"/>
    </xf>
    <xf numFmtId="2" fontId="12" fillId="6" borderId="2" xfId="0" applyNumberFormat="1" applyFont="1" applyFill="1" applyBorder="1" applyAlignment="1" applyProtection="1">
      <alignment horizontal="right" vertical="center"/>
    </xf>
    <xf numFmtId="2" fontId="12" fillId="6" borderId="8" xfId="0" applyNumberFormat="1" applyFont="1" applyFill="1" applyBorder="1" applyAlignment="1" applyProtection="1">
      <alignment horizontal="right" vertical="center"/>
    </xf>
    <xf numFmtId="164" fontId="12" fillId="6" borderId="2" xfId="1" applyNumberFormat="1" applyFont="1" applyFill="1" applyBorder="1" applyAlignment="1">
      <alignment horizontal="right" vertical="center" wrapText="1"/>
    </xf>
    <xf numFmtId="164" fontId="12" fillId="6" borderId="8" xfId="1" applyNumberFormat="1" applyFont="1" applyFill="1" applyBorder="1" applyAlignment="1">
      <alignment horizontal="right" vertical="center" wrapText="1"/>
    </xf>
    <xf numFmtId="2" fontId="7" fillId="0" borderId="7" xfId="0" applyNumberFormat="1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4" borderId="7" xfId="0" applyFill="1" applyBorder="1" applyAlignment="1">
      <alignment horizontal="center" vertical="center"/>
    </xf>
    <xf numFmtId="0" fontId="0" fillId="4" borderId="7" xfId="0" applyNumberForma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8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right" vertical="center"/>
    </xf>
    <xf numFmtId="4" fontId="12" fillId="6" borderId="8" xfId="0" applyNumberFormat="1" applyFont="1" applyFill="1" applyBorder="1" applyAlignment="1">
      <alignment horizontal="righ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/>
    </xf>
    <xf numFmtId="0" fontId="7" fillId="4" borderId="8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left" vertical="center" wrapText="1"/>
    </xf>
    <xf numFmtId="0" fontId="13" fillId="3" borderId="8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left" vertical="top" wrapText="1"/>
    </xf>
    <xf numFmtId="0" fontId="13" fillId="3" borderId="8" xfId="0" applyFont="1" applyFill="1" applyBorder="1" applyAlignment="1">
      <alignment horizontal="left" vertical="top" wrapText="1"/>
    </xf>
    <xf numFmtId="0" fontId="2" fillId="4" borderId="7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left" vertical="center" wrapText="1"/>
    </xf>
    <xf numFmtId="0" fontId="13" fillId="4" borderId="8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0" fillId="4" borderId="9" xfId="0" applyFill="1" applyBorder="1"/>
    <xf numFmtId="0" fontId="7" fillId="0" borderId="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 vertical="center" wrapText="1"/>
    </xf>
    <xf numFmtId="0" fontId="18" fillId="6" borderId="9" xfId="0" applyFont="1" applyFill="1" applyBorder="1" applyAlignment="1">
      <alignment horizontal="center" vertical="center" wrapText="1"/>
    </xf>
    <xf numFmtId="0" fontId="19" fillId="6" borderId="2" xfId="0" applyNumberFormat="1" applyFont="1" applyFill="1" applyBorder="1" applyAlignment="1">
      <alignment horizontal="center" vertical="center" wrapText="1"/>
    </xf>
    <xf numFmtId="0" fontId="19" fillId="6" borderId="8" xfId="0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4" fontId="12" fillId="6" borderId="2" xfId="1" applyNumberFormat="1" applyFont="1" applyFill="1" applyBorder="1" applyAlignment="1" applyProtection="1">
      <alignment horizontal="right" vertical="center" wrapText="1"/>
    </xf>
    <xf numFmtId="4" fontId="12" fillId="6" borderId="8" xfId="1" applyNumberFormat="1" applyFont="1" applyFill="1" applyBorder="1" applyAlignment="1" applyProtection="1">
      <alignment horizontal="right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9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>
      <alignment horizontal="center" vertical="center"/>
    </xf>
    <xf numFmtId="164" fontId="12" fillId="6" borderId="2" xfId="1" applyNumberFormat="1" applyFont="1" applyFill="1" applyBorder="1" applyAlignment="1">
      <alignment horizontal="center" vertical="center" wrapText="1"/>
    </xf>
    <xf numFmtId="164" fontId="12" fillId="6" borderId="8" xfId="1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left" vertical="top" wrapText="1"/>
    </xf>
    <xf numFmtId="0" fontId="13" fillId="4" borderId="8" xfId="0" applyFont="1" applyFill="1" applyBorder="1" applyAlignment="1">
      <alignment horizontal="left" vertical="top" wrapText="1"/>
    </xf>
    <xf numFmtId="0" fontId="15" fillId="4" borderId="2" xfId="0" applyNumberFormat="1" applyFont="1" applyFill="1" applyBorder="1" applyAlignment="1">
      <alignment horizontal="center" vertical="center" wrapText="1"/>
    </xf>
    <xf numFmtId="0" fontId="15" fillId="4" borderId="8" xfId="0" applyNumberFormat="1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2" xfId="0" applyNumberFormat="1" applyFont="1" applyFill="1" applyBorder="1" applyAlignment="1">
      <alignment horizontal="center" vertical="center"/>
    </xf>
    <xf numFmtId="0" fontId="14" fillId="4" borderId="9" xfId="0" applyNumberFormat="1" applyFont="1" applyFill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center" vertical="center"/>
    </xf>
    <xf numFmtId="0" fontId="7" fillId="3" borderId="8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2" xfId="0" applyNumberFormat="1" applyFont="1" applyFill="1" applyBorder="1" applyAlignment="1">
      <alignment horizontal="center" vertical="center"/>
    </xf>
    <xf numFmtId="0" fontId="17" fillId="4" borderId="8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>
      <alignment horizontal="center" vertical="center" wrapText="1"/>
    </xf>
    <xf numFmtId="4" fontId="15" fillId="4" borderId="8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>
      <alignment horizontal="center" vertical="center"/>
    </xf>
    <xf numFmtId="0" fontId="17" fillId="3" borderId="8" xfId="0" applyNumberFormat="1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8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17" fillId="0" borderId="2" xfId="0" applyNumberFormat="1" applyFont="1" applyFill="1" applyBorder="1" applyAlignment="1">
      <alignment horizontal="center" vertical="center"/>
    </xf>
    <xf numFmtId="0" fontId="17" fillId="0" borderId="8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left" vertical="top" wrapText="1"/>
    </xf>
    <xf numFmtId="0" fontId="13" fillId="0" borderId="8" xfId="0" applyFont="1" applyFill="1" applyBorder="1" applyAlignment="1">
      <alignment horizontal="left" vertical="top" wrapText="1"/>
    </xf>
    <xf numFmtId="0" fontId="23" fillId="0" borderId="0" xfId="0" applyFont="1" applyBorder="1" applyAlignment="1" applyProtection="1">
      <alignment horizontal="left" wrapText="1"/>
      <protection locked="0"/>
    </xf>
    <xf numFmtId="0" fontId="25" fillId="8" borderId="7" xfId="0" applyFont="1" applyFill="1" applyBorder="1" applyAlignment="1">
      <alignment horizontal="center" wrapText="1"/>
    </xf>
    <xf numFmtId="0" fontId="22" fillId="0" borderId="1" xfId="0" applyFont="1" applyBorder="1" applyAlignment="1" applyProtection="1">
      <alignment horizontal="left" wrapText="1"/>
      <protection locked="0"/>
    </xf>
    <xf numFmtId="0" fontId="24" fillId="8" borderId="2" xfId="0" applyFont="1" applyFill="1" applyBorder="1" applyAlignment="1">
      <alignment horizontal="center" wrapText="1"/>
    </xf>
    <xf numFmtId="0" fontId="24" fillId="8" borderId="9" xfId="0" applyFont="1" applyFill="1" applyBorder="1" applyAlignment="1">
      <alignment horizontal="center" wrapText="1"/>
    </xf>
    <xf numFmtId="0" fontId="24" fillId="8" borderId="8" xfId="0" applyFont="1" applyFill="1" applyBorder="1" applyAlignment="1">
      <alignment horizontal="center" wrapText="1"/>
    </xf>
  </cellXfs>
  <cellStyles count="4">
    <cellStyle name="Гиперссылка" xfId="2" builtinId="8"/>
    <cellStyle name="Обычный" xfId="0" builtinId="0"/>
    <cellStyle name="Обычный 2" xfId="3" xr:uid="{00000000-0005-0000-0000-000002000000}"/>
    <cellStyle name="Финансовый" xfId="1" builtinId="3"/>
  </cellStyles>
  <dxfs count="0"/>
  <tableStyles count="0" defaultTableStyle="TableStyleMedium9" defaultPivotStyle="PivotStyleLight16"/>
  <colors>
    <mruColors>
      <color rgb="FFFCE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jpg"/><Relationship Id="rId18" Type="http://schemas.openxmlformats.org/officeDocument/2006/relationships/image" Target="../media/image24.jpg"/><Relationship Id="rId26" Type="http://schemas.openxmlformats.org/officeDocument/2006/relationships/image" Target="../media/image32.jpg"/><Relationship Id="rId39" Type="http://schemas.openxmlformats.org/officeDocument/2006/relationships/image" Target="../media/image45.png"/><Relationship Id="rId3" Type="http://schemas.openxmlformats.org/officeDocument/2006/relationships/image" Target="../media/image10.png"/><Relationship Id="rId21" Type="http://schemas.openxmlformats.org/officeDocument/2006/relationships/image" Target="../media/image27.jpg"/><Relationship Id="rId34" Type="http://schemas.openxmlformats.org/officeDocument/2006/relationships/image" Target="../media/image40.png"/><Relationship Id="rId42" Type="http://schemas.openxmlformats.org/officeDocument/2006/relationships/image" Target="../media/image47.png"/><Relationship Id="rId7" Type="http://schemas.openxmlformats.org/officeDocument/2006/relationships/image" Target="../media/image14.png"/><Relationship Id="rId12" Type="http://schemas.openxmlformats.org/officeDocument/2006/relationships/image" Target="../media/image19.jpg"/><Relationship Id="rId17" Type="http://schemas.openxmlformats.org/officeDocument/2006/relationships/image" Target="../media/image23.jpg"/><Relationship Id="rId25" Type="http://schemas.openxmlformats.org/officeDocument/2006/relationships/image" Target="../media/image31.jpg"/><Relationship Id="rId33" Type="http://schemas.openxmlformats.org/officeDocument/2006/relationships/image" Target="../media/image39.jpg"/><Relationship Id="rId38" Type="http://schemas.openxmlformats.org/officeDocument/2006/relationships/image" Target="../media/image44.jpeg"/><Relationship Id="rId2" Type="http://schemas.openxmlformats.org/officeDocument/2006/relationships/image" Target="../media/image9.png"/><Relationship Id="rId16" Type="http://schemas.openxmlformats.org/officeDocument/2006/relationships/image" Target="../media/image22.jpg"/><Relationship Id="rId20" Type="http://schemas.openxmlformats.org/officeDocument/2006/relationships/image" Target="../media/image26.jpg"/><Relationship Id="rId29" Type="http://schemas.openxmlformats.org/officeDocument/2006/relationships/image" Target="../media/image35.jpg"/><Relationship Id="rId41" Type="http://schemas.openxmlformats.org/officeDocument/2006/relationships/image" Target="../media/image4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24" Type="http://schemas.openxmlformats.org/officeDocument/2006/relationships/image" Target="../media/image30.jpeg"/><Relationship Id="rId32" Type="http://schemas.openxmlformats.org/officeDocument/2006/relationships/image" Target="../media/image38.png"/><Relationship Id="rId37" Type="http://schemas.openxmlformats.org/officeDocument/2006/relationships/image" Target="../media/image43.jpg"/><Relationship Id="rId40" Type="http://schemas.openxmlformats.org/officeDocument/2006/relationships/image" Target="../media/image46.png"/><Relationship Id="rId5" Type="http://schemas.openxmlformats.org/officeDocument/2006/relationships/image" Target="../media/image12.png"/><Relationship Id="rId15" Type="http://schemas.openxmlformats.org/officeDocument/2006/relationships/image" Target="../media/image21.jpg"/><Relationship Id="rId23" Type="http://schemas.openxmlformats.org/officeDocument/2006/relationships/image" Target="../media/image29.jpg"/><Relationship Id="rId28" Type="http://schemas.openxmlformats.org/officeDocument/2006/relationships/image" Target="../media/image34.jpg"/><Relationship Id="rId36" Type="http://schemas.openxmlformats.org/officeDocument/2006/relationships/image" Target="../media/image42.jpeg"/><Relationship Id="rId10" Type="http://schemas.openxmlformats.org/officeDocument/2006/relationships/image" Target="../media/image17.jpeg"/><Relationship Id="rId19" Type="http://schemas.openxmlformats.org/officeDocument/2006/relationships/image" Target="../media/image25.jpg"/><Relationship Id="rId31" Type="http://schemas.openxmlformats.org/officeDocument/2006/relationships/image" Target="../media/image37.jpg"/><Relationship Id="rId4" Type="http://schemas.openxmlformats.org/officeDocument/2006/relationships/image" Target="../media/image11.jpeg"/><Relationship Id="rId9" Type="http://schemas.openxmlformats.org/officeDocument/2006/relationships/image" Target="../media/image16.png"/><Relationship Id="rId14" Type="http://schemas.openxmlformats.org/officeDocument/2006/relationships/image" Target="../media/image2.png"/><Relationship Id="rId22" Type="http://schemas.openxmlformats.org/officeDocument/2006/relationships/image" Target="../media/image28.jpg"/><Relationship Id="rId27" Type="http://schemas.openxmlformats.org/officeDocument/2006/relationships/image" Target="../media/image33.jpg"/><Relationship Id="rId30" Type="http://schemas.openxmlformats.org/officeDocument/2006/relationships/image" Target="../media/image36.jpg"/><Relationship Id="rId35" Type="http://schemas.openxmlformats.org/officeDocument/2006/relationships/image" Target="../media/image4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5950323</xdr:colOff>
      <xdr:row>105</xdr:row>
      <xdr:rowOff>0</xdr:rowOff>
    </xdr:from>
    <xdr:to>
      <xdr:col>1</xdr:col>
      <xdr:colOff>5960509</xdr:colOff>
      <xdr:row>106</xdr:row>
      <xdr:rowOff>259640</xdr:rowOff>
    </xdr:to>
    <xdr:pic>
      <xdr:nvPicPr>
        <xdr:cNvPr id="3" name="Picture 23" descr="new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7023" y="46034885"/>
          <a:ext cx="10186" cy="635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105</xdr:row>
      <xdr:rowOff>0</xdr:rowOff>
    </xdr:from>
    <xdr:to>
      <xdr:col>1</xdr:col>
      <xdr:colOff>5996049</xdr:colOff>
      <xdr:row>106</xdr:row>
      <xdr:rowOff>133198</xdr:rowOff>
    </xdr:to>
    <xdr:pic>
      <xdr:nvPicPr>
        <xdr:cNvPr id="4" name="Picture 23" descr="new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3843" y="46035686"/>
          <a:ext cx="8906" cy="508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6021915</xdr:colOff>
      <xdr:row>96</xdr:row>
      <xdr:rowOff>31751</xdr:rowOff>
    </xdr:from>
    <xdr:to>
      <xdr:col>1</xdr:col>
      <xdr:colOff>6035509</xdr:colOff>
      <xdr:row>97</xdr:row>
      <xdr:rowOff>1047585</xdr:rowOff>
    </xdr:to>
    <xdr:pic>
      <xdr:nvPicPr>
        <xdr:cNvPr id="10" name="Picture 23" descr="new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8615" y="49514126"/>
          <a:ext cx="13594" cy="136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5619750</xdr:colOff>
      <xdr:row>32</xdr:row>
      <xdr:rowOff>40821</xdr:rowOff>
    </xdr:from>
    <xdr:to>
      <xdr:col>2</xdr:col>
      <xdr:colOff>449033</xdr:colOff>
      <xdr:row>32</xdr:row>
      <xdr:rowOff>573890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1893" y="14668500"/>
          <a:ext cx="884461" cy="533069"/>
        </a:xfrm>
        <a:prstGeom prst="rect">
          <a:avLst/>
        </a:prstGeom>
      </xdr:spPr>
    </xdr:pic>
    <xdr:clientData/>
  </xdr:twoCellAnchor>
  <xdr:twoCellAnchor editAs="oneCell">
    <xdr:from>
      <xdr:col>1</xdr:col>
      <xdr:colOff>5213364</xdr:colOff>
      <xdr:row>9</xdr:row>
      <xdr:rowOff>79236</xdr:rowOff>
    </xdr:from>
    <xdr:to>
      <xdr:col>1</xdr:col>
      <xdr:colOff>5949512</xdr:colOff>
      <xdr:row>10</xdr:row>
      <xdr:rowOff>128543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5507" y="4637629"/>
          <a:ext cx="736148" cy="44391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5238750</xdr:colOff>
      <xdr:row>14</xdr:row>
      <xdr:rowOff>40822</xdr:rowOff>
    </xdr:from>
    <xdr:to>
      <xdr:col>1</xdr:col>
      <xdr:colOff>5974898</xdr:colOff>
      <xdr:row>15</xdr:row>
      <xdr:rowOff>130952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893" y="6572251"/>
          <a:ext cx="736148" cy="443914"/>
        </a:xfrm>
        <a:prstGeom prst="rect">
          <a:avLst/>
        </a:prstGeom>
      </xdr:spPr>
    </xdr:pic>
    <xdr:clientData/>
  </xdr:twoCellAnchor>
  <xdr:oneCellAnchor>
    <xdr:from>
      <xdr:col>1</xdr:col>
      <xdr:colOff>5950323</xdr:colOff>
      <xdr:row>105</xdr:row>
      <xdr:rowOff>67235</xdr:rowOff>
    </xdr:from>
    <xdr:ext cx="10186" cy="640640"/>
    <xdr:pic>
      <xdr:nvPicPr>
        <xdr:cNvPr id="23" name="Picture 23" descr="new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2466" y="54359735"/>
          <a:ext cx="10186" cy="64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5987143</xdr:colOff>
      <xdr:row>105</xdr:row>
      <xdr:rowOff>68036</xdr:rowOff>
    </xdr:from>
    <xdr:ext cx="8906" cy="514198"/>
    <xdr:pic>
      <xdr:nvPicPr>
        <xdr:cNvPr id="26" name="Picture 23" descr="new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9286" y="54360536"/>
          <a:ext cx="8906" cy="51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5950323</xdr:colOff>
      <xdr:row>105</xdr:row>
      <xdr:rowOff>67235</xdr:rowOff>
    </xdr:from>
    <xdr:ext cx="10186" cy="640640"/>
    <xdr:pic>
      <xdr:nvPicPr>
        <xdr:cNvPr id="27" name="Picture 23" descr="new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2466" y="54359735"/>
          <a:ext cx="10186" cy="64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5987143</xdr:colOff>
      <xdr:row>105</xdr:row>
      <xdr:rowOff>68036</xdr:rowOff>
    </xdr:from>
    <xdr:ext cx="8906" cy="514198"/>
    <xdr:pic>
      <xdr:nvPicPr>
        <xdr:cNvPr id="28" name="Picture 23" descr="new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9286" y="54360536"/>
          <a:ext cx="8906" cy="51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5170714</xdr:colOff>
      <xdr:row>139</xdr:row>
      <xdr:rowOff>40821</xdr:rowOff>
    </xdr:from>
    <xdr:ext cx="862857" cy="520048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7" y="74771250"/>
          <a:ext cx="862857" cy="520048"/>
        </a:xfrm>
        <a:prstGeom prst="rect">
          <a:avLst/>
        </a:prstGeom>
      </xdr:spPr>
    </xdr:pic>
    <xdr:clientData/>
  </xdr:oneCellAnchor>
  <xdr:twoCellAnchor editAs="oneCell">
    <xdr:from>
      <xdr:col>1</xdr:col>
      <xdr:colOff>5225143</xdr:colOff>
      <xdr:row>72</xdr:row>
      <xdr:rowOff>108858</xdr:rowOff>
    </xdr:from>
    <xdr:to>
      <xdr:col>1</xdr:col>
      <xdr:colOff>5966334</xdr:colOff>
      <xdr:row>73</xdr:row>
      <xdr:rowOff>164087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6" y="37201929"/>
          <a:ext cx="741191" cy="449837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5238750</xdr:colOff>
      <xdr:row>77</xdr:row>
      <xdr:rowOff>68036</xdr:rowOff>
    </xdr:from>
    <xdr:to>
      <xdr:col>1</xdr:col>
      <xdr:colOff>5979941</xdr:colOff>
      <xdr:row>78</xdr:row>
      <xdr:rowOff>164087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893" y="39134143"/>
          <a:ext cx="741191" cy="449837"/>
        </a:xfrm>
        <a:prstGeom prst="rect">
          <a:avLst/>
        </a:prstGeom>
      </xdr:spPr>
    </xdr:pic>
    <xdr:clientData/>
  </xdr:twoCellAnchor>
  <xdr:twoCellAnchor editAs="oneCell">
    <xdr:from>
      <xdr:col>1</xdr:col>
      <xdr:colOff>5073541</xdr:colOff>
      <xdr:row>119</xdr:row>
      <xdr:rowOff>54429</xdr:rowOff>
    </xdr:from>
    <xdr:to>
      <xdr:col>1</xdr:col>
      <xdr:colOff>5925513</xdr:colOff>
      <xdr:row>120</xdr:row>
      <xdr:rowOff>136071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684" y="62266286"/>
          <a:ext cx="851972" cy="517071"/>
        </a:xfrm>
        <a:prstGeom prst="rect">
          <a:avLst/>
        </a:prstGeom>
      </xdr:spPr>
    </xdr:pic>
    <xdr:clientData/>
  </xdr:twoCellAnchor>
  <xdr:twoCellAnchor editAs="oneCell">
    <xdr:from>
      <xdr:col>1</xdr:col>
      <xdr:colOff>5055914</xdr:colOff>
      <xdr:row>125</xdr:row>
      <xdr:rowOff>27214</xdr:rowOff>
    </xdr:from>
    <xdr:to>
      <xdr:col>1</xdr:col>
      <xdr:colOff>5952727</xdr:colOff>
      <xdr:row>126</xdr:row>
      <xdr:rowOff>176893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057" y="65572821"/>
          <a:ext cx="896813" cy="544286"/>
        </a:xfrm>
        <a:prstGeom prst="rect">
          <a:avLst/>
        </a:prstGeom>
      </xdr:spPr>
    </xdr:pic>
    <xdr:clientData/>
  </xdr:twoCellAnchor>
  <xdr:oneCellAnchor>
    <xdr:from>
      <xdr:col>1</xdr:col>
      <xdr:colOff>5184626</xdr:colOff>
      <xdr:row>142</xdr:row>
      <xdr:rowOff>40822</xdr:rowOff>
    </xdr:from>
    <xdr:ext cx="835340" cy="503464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1326" y="76955197"/>
          <a:ext cx="835340" cy="503464"/>
        </a:xfrm>
        <a:prstGeom prst="rect">
          <a:avLst/>
        </a:prstGeom>
      </xdr:spPr>
    </xdr:pic>
    <xdr:clientData/>
  </xdr:oneCellAnchor>
  <xdr:twoCellAnchor>
    <xdr:from>
      <xdr:col>0</xdr:col>
      <xdr:colOff>33617</xdr:colOff>
      <xdr:row>0</xdr:row>
      <xdr:rowOff>33617</xdr:rowOff>
    </xdr:from>
    <xdr:to>
      <xdr:col>1</xdr:col>
      <xdr:colOff>3417508</xdr:colOff>
      <xdr:row>4</xdr:row>
      <xdr:rowOff>0</xdr:rowOff>
    </xdr:to>
    <xdr:pic>
      <xdr:nvPicPr>
        <xdr:cNvPr id="19" name="Рисунок 5" descr="F:\___ДОГОВОРЫ\Документы\Логотип\Логотип АИР 2020\Лого АИР Октябрь 2020 little2.png">
          <a:extLst>
            <a:ext uri="{FF2B5EF4-FFF2-40B4-BE49-F238E27FC236}">
              <a16:creationId xmlns:a16="http://schemas.microsoft.com/office/drawing/2014/main" id="{8DCCE2B7-EBAE-46F2-9D8F-0ECACFC2A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" y="33617"/>
          <a:ext cx="3652832" cy="118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3549909</xdr:colOff>
      <xdr:row>9</xdr:row>
      <xdr:rowOff>28388</xdr:rowOff>
    </xdr:from>
    <xdr:to>
      <xdr:col>1</xdr:col>
      <xdr:colOff>3551452</xdr:colOff>
      <xdr:row>10</xdr:row>
      <xdr:rowOff>146049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6634" y="3466913"/>
          <a:ext cx="1543" cy="440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118</xdr:row>
      <xdr:rowOff>50582</xdr:rowOff>
    </xdr:from>
    <xdr:to>
      <xdr:col>1</xdr:col>
      <xdr:colOff>3533775</xdr:colOff>
      <xdr:row>119</xdr:row>
      <xdr:rowOff>158184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49456757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165848</xdr:colOff>
      <xdr:row>65</xdr:row>
      <xdr:rowOff>75639</xdr:rowOff>
    </xdr:from>
    <xdr:to>
      <xdr:col>2</xdr:col>
      <xdr:colOff>1210236</xdr:colOff>
      <xdr:row>66</xdr:row>
      <xdr:rowOff>813605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37613" y="30073786"/>
          <a:ext cx="1044388" cy="10405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122</xdr:row>
      <xdr:rowOff>50582</xdr:rowOff>
    </xdr:from>
    <xdr:to>
      <xdr:col>1</xdr:col>
      <xdr:colOff>3533775</xdr:colOff>
      <xdr:row>123</xdr:row>
      <xdr:rowOff>146570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51866582"/>
          <a:ext cx="263" cy="4190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212912</xdr:colOff>
      <xdr:row>85</xdr:row>
      <xdr:rowOff>29176</xdr:rowOff>
    </xdr:from>
    <xdr:to>
      <xdr:col>2</xdr:col>
      <xdr:colOff>1221441</xdr:colOff>
      <xdr:row>86</xdr:row>
      <xdr:rowOff>717191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84677" y="38476558"/>
          <a:ext cx="1008529" cy="10129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232400</xdr:colOff>
      <xdr:row>95</xdr:row>
      <xdr:rowOff>257736</xdr:rowOff>
    </xdr:from>
    <xdr:to>
      <xdr:col>2</xdr:col>
      <xdr:colOff>1123387</xdr:colOff>
      <xdr:row>97</xdr:row>
      <xdr:rowOff>524006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04165" y="42515118"/>
          <a:ext cx="890987" cy="10843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149086</xdr:colOff>
      <xdr:row>99</xdr:row>
      <xdr:rowOff>198978</xdr:rowOff>
    </xdr:from>
    <xdr:to>
      <xdr:col>2</xdr:col>
      <xdr:colOff>918467</xdr:colOff>
      <xdr:row>99</xdr:row>
      <xdr:rowOff>1239523</xdr:rowOff>
    </xdr:to>
    <xdr:pic>
      <xdr:nvPicPr>
        <xdr:cNvPr id="55" name="Рисунок 54" descr="Nortex Alfa (2).jp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05260" y="43616413"/>
          <a:ext cx="769381" cy="1040545"/>
        </a:xfrm>
        <a:prstGeom prst="rect">
          <a:avLst/>
        </a:prstGeom>
      </xdr:spPr>
    </xdr:pic>
    <xdr:clientData/>
  </xdr:twoCellAnchor>
  <xdr:twoCellAnchor editAs="oneCell">
    <xdr:from>
      <xdr:col>2</xdr:col>
      <xdr:colOff>457645</xdr:colOff>
      <xdr:row>129</xdr:row>
      <xdr:rowOff>85719</xdr:rowOff>
    </xdr:from>
    <xdr:to>
      <xdr:col>2</xdr:col>
      <xdr:colOff>972094</xdr:colOff>
      <xdr:row>130</xdr:row>
      <xdr:rowOff>582705</xdr:rowOff>
    </xdr:to>
    <xdr:pic>
      <xdr:nvPicPr>
        <xdr:cNvPr id="60" name="Рисунок 59" descr="масло для полков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9410" y="63869601"/>
          <a:ext cx="514449" cy="86678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31</xdr:row>
      <xdr:rowOff>265541</xdr:rowOff>
    </xdr:from>
    <xdr:to>
      <xdr:col>2</xdr:col>
      <xdr:colOff>1411941</xdr:colOff>
      <xdr:row>31</xdr:row>
      <xdr:rowOff>1498787</xdr:rowOff>
    </xdr:to>
    <xdr:pic>
      <xdr:nvPicPr>
        <xdr:cNvPr id="65" name="Рисунок 64" descr="пирилакс.pn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9390" y="10888717"/>
          <a:ext cx="1364316" cy="1233246"/>
        </a:xfrm>
        <a:prstGeom prst="rect">
          <a:avLst/>
        </a:prstGeom>
      </xdr:spPr>
    </xdr:pic>
    <xdr:clientData/>
  </xdr:twoCellAnchor>
  <xdr:twoCellAnchor editAs="oneCell">
    <xdr:from>
      <xdr:col>2</xdr:col>
      <xdr:colOff>125301</xdr:colOff>
      <xdr:row>67</xdr:row>
      <xdr:rowOff>156708</xdr:rowOff>
    </xdr:from>
    <xdr:to>
      <xdr:col>2</xdr:col>
      <xdr:colOff>1288676</xdr:colOff>
      <xdr:row>68</xdr:row>
      <xdr:rowOff>993551</xdr:rowOff>
    </xdr:to>
    <xdr:pic>
      <xdr:nvPicPr>
        <xdr:cNvPr id="72" name="Picture 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97066" y="31353884"/>
          <a:ext cx="1163375" cy="11730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25399</xdr:colOff>
      <xdr:row>61</xdr:row>
      <xdr:rowOff>12701</xdr:rowOff>
    </xdr:from>
    <xdr:to>
      <xdr:col>2</xdr:col>
      <xdr:colOff>1389528</xdr:colOff>
      <xdr:row>61</xdr:row>
      <xdr:rowOff>1238909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7164" y="25875877"/>
          <a:ext cx="1364129" cy="122620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6667500</xdr:colOff>
      <xdr:row>63</xdr:row>
      <xdr:rowOff>114300</xdr:rowOff>
    </xdr:from>
    <xdr:to>
      <xdr:col>3</xdr:col>
      <xdr:colOff>7958</xdr:colOff>
      <xdr:row>63</xdr:row>
      <xdr:rowOff>1266264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147" y="27949712"/>
          <a:ext cx="1475929" cy="1151964"/>
        </a:xfrm>
        <a:prstGeom prst="rect">
          <a:avLst/>
        </a:prstGeom>
      </xdr:spPr>
    </xdr:pic>
    <xdr:clientData/>
  </xdr:twoCellAnchor>
  <xdr:oneCellAnchor>
    <xdr:from>
      <xdr:col>2</xdr:col>
      <xdr:colOff>46241</xdr:colOff>
      <xdr:row>33</xdr:row>
      <xdr:rowOff>276491</xdr:rowOff>
    </xdr:from>
    <xdr:ext cx="1356752" cy="1359567"/>
    <xdr:pic>
      <xdr:nvPicPr>
        <xdr:cNvPr id="103" name="Рисунок 102" descr="Krasula _2,8.pn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218006" y="13084815"/>
          <a:ext cx="1356752" cy="1359567"/>
        </a:xfrm>
        <a:prstGeom prst="rect">
          <a:avLst/>
        </a:prstGeom>
      </xdr:spPr>
    </xdr:pic>
    <xdr:clientData/>
  </xdr:oneCellAnchor>
  <xdr:twoCellAnchor editAs="oneCell">
    <xdr:from>
      <xdr:col>2</xdr:col>
      <xdr:colOff>33617</xdr:colOff>
      <xdr:row>9</xdr:row>
      <xdr:rowOff>145677</xdr:rowOff>
    </xdr:from>
    <xdr:to>
      <xdr:col>2</xdr:col>
      <xdr:colOff>1411941</xdr:colOff>
      <xdr:row>13</xdr:row>
      <xdr:rowOff>119763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2" y="3574677"/>
          <a:ext cx="1378324" cy="1273968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14</xdr:row>
      <xdr:rowOff>67236</xdr:rowOff>
    </xdr:from>
    <xdr:to>
      <xdr:col>2</xdr:col>
      <xdr:colOff>1408537</xdr:colOff>
      <xdr:row>18</xdr:row>
      <xdr:rowOff>201706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177" y="5121089"/>
          <a:ext cx="1386125" cy="12998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19</xdr:row>
      <xdr:rowOff>212915</xdr:rowOff>
    </xdr:from>
    <xdr:to>
      <xdr:col>2</xdr:col>
      <xdr:colOff>1411941</xdr:colOff>
      <xdr:row>22</xdr:row>
      <xdr:rowOff>357785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3" y="6723533"/>
          <a:ext cx="1378323" cy="12878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24</xdr:row>
      <xdr:rowOff>145679</xdr:rowOff>
    </xdr:from>
    <xdr:to>
      <xdr:col>2</xdr:col>
      <xdr:colOff>1400735</xdr:colOff>
      <xdr:row>28</xdr:row>
      <xdr:rowOff>176565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3" y="8561297"/>
          <a:ext cx="1367117" cy="1285944"/>
        </a:xfrm>
        <a:prstGeom prst="rect">
          <a:avLst/>
        </a:prstGeom>
      </xdr:spPr>
    </xdr:pic>
    <xdr:clientData/>
  </xdr:twoCellAnchor>
  <xdr:twoCellAnchor editAs="oneCell">
    <xdr:from>
      <xdr:col>1</xdr:col>
      <xdr:colOff>6454589</xdr:colOff>
      <xdr:row>32</xdr:row>
      <xdr:rowOff>35218</xdr:rowOff>
    </xdr:from>
    <xdr:to>
      <xdr:col>2</xdr:col>
      <xdr:colOff>527484</xdr:colOff>
      <xdr:row>33</xdr:row>
      <xdr:rowOff>83242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7232" y="12390504"/>
          <a:ext cx="767609" cy="469845"/>
        </a:xfrm>
        <a:prstGeom prst="rect">
          <a:avLst/>
        </a:prstGeom>
      </xdr:spPr>
    </xdr:pic>
    <xdr:clientData/>
  </xdr:twoCellAnchor>
  <xdr:twoCellAnchor editAs="oneCell">
    <xdr:from>
      <xdr:col>2</xdr:col>
      <xdr:colOff>34756</xdr:colOff>
      <xdr:row>37</xdr:row>
      <xdr:rowOff>134472</xdr:rowOff>
    </xdr:from>
    <xdr:to>
      <xdr:col>2</xdr:col>
      <xdr:colOff>1411941</xdr:colOff>
      <xdr:row>40</xdr:row>
      <xdr:rowOff>212912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6521" y="15464119"/>
          <a:ext cx="1377185" cy="1187822"/>
        </a:xfrm>
        <a:prstGeom prst="rect">
          <a:avLst/>
        </a:prstGeom>
      </xdr:spPr>
    </xdr:pic>
    <xdr:clientData/>
  </xdr:twoCellAnchor>
  <xdr:twoCellAnchor editAs="oneCell">
    <xdr:from>
      <xdr:col>2</xdr:col>
      <xdr:colOff>37926</xdr:colOff>
      <xdr:row>42</xdr:row>
      <xdr:rowOff>268942</xdr:rowOff>
    </xdr:from>
    <xdr:to>
      <xdr:col>2</xdr:col>
      <xdr:colOff>1430903</xdr:colOff>
      <xdr:row>45</xdr:row>
      <xdr:rowOff>324972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9691" y="17268266"/>
          <a:ext cx="1392977" cy="113179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134472</xdr:colOff>
      <xdr:row>47</xdr:row>
      <xdr:rowOff>22412</xdr:rowOff>
    </xdr:from>
    <xdr:to>
      <xdr:col>2</xdr:col>
      <xdr:colOff>1355911</xdr:colOff>
      <xdr:row>49</xdr:row>
      <xdr:rowOff>400836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6237" y="19879236"/>
          <a:ext cx="1221439" cy="1230071"/>
        </a:xfrm>
        <a:prstGeom prst="rect">
          <a:avLst/>
        </a:prstGeom>
      </xdr:spPr>
    </xdr:pic>
    <xdr:clientData/>
  </xdr:twoCellAnchor>
  <xdr:twoCellAnchor editAs="oneCell">
    <xdr:from>
      <xdr:col>2</xdr:col>
      <xdr:colOff>78443</xdr:colOff>
      <xdr:row>50</xdr:row>
      <xdr:rowOff>44825</xdr:rowOff>
    </xdr:from>
    <xdr:to>
      <xdr:col>2</xdr:col>
      <xdr:colOff>1367118</xdr:colOff>
      <xdr:row>52</xdr:row>
      <xdr:rowOff>498560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0208" y="21179119"/>
          <a:ext cx="1288675" cy="131658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112061</xdr:colOff>
      <xdr:row>53</xdr:row>
      <xdr:rowOff>11207</xdr:rowOff>
    </xdr:from>
    <xdr:to>
      <xdr:col>2</xdr:col>
      <xdr:colOff>1322296</xdr:colOff>
      <xdr:row>55</xdr:row>
      <xdr:rowOff>392207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6" y="22546236"/>
          <a:ext cx="1210235" cy="1210235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100854</xdr:colOff>
      <xdr:row>56</xdr:row>
      <xdr:rowOff>22412</xdr:rowOff>
    </xdr:from>
    <xdr:to>
      <xdr:col>2</xdr:col>
      <xdr:colOff>1322294</xdr:colOff>
      <xdr:row>59</xdr:row>
      <xdr:rowOff>4424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619" y="23801294"/>
          <a:ext cx="1221440" cy="1225865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69</xdr:row>
      <xdr:rowOff>123267</xdr:rowOff>
    </xdr:from>
    <xdr:to>
      <xdr:col>2</xdr:col>
      <xdr:colOff>1423147</xdr:colOff>
      <xdr:row>71</xdr:row>
      <xdr:rowOff>486657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177" y="32777208"/>
          <a:ext cx="1400735" cy="80042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73</xdr:row>
      <xdr:rowOff>100854</xdr:rowOff>
    </xdr:from>
    <xdr:to>
      <xdr:col>2</xdr:col>
      <xdr:colOff>1411941</xdr:colOff>
      <xdr:row>77</xdr:row>
      <xdr:rowOff>157163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177" y="34211560"/>
          <a:ext cx="1389529" cy="1311368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78</xdr:row>
      <xdr:rowOff>78442</xdr:rowOff>
    </xdr:from>
    <xdr:to>
      <xdr:col>2</xdr:col>
      <xdr:colOff>1423147</xdr:colOff>
      <xdr:row>82</xdr:row>
      <xdr:rowOff>190150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177" y="35757971"/>
          <a:ext cx="1400735" cy="1321944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100851</xdr:colOff>
      <xdr:row>83</xdr:row>
      <xdr:rowOff>67235</xdr:rowOff>
    </xdr:from>
    <xdr:to>
      <xdr:col>2</xdr:col>
      <xdr:colOff>1355910</xdr:colOff>
      <xdr:row>84</xdr:row>
      <xdr:rowOff>909918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616" y="37259559"/>
          <a:ext cx="1255059" cy="114524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87</xdr:row>
      <xdr:rowOff>89649</xdr:rowOff>
    </xdr:from>
    <xdr:to>
      <xdr:col>2</xdr:col>
      <xdr:colOff>1412803</xdr:colOff>
      <xdr:row>90</xdr:row>
      <xdr:rowOff>302560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3" y="39612796"/>
          <a:ext cx="1379185" cy="12886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91</xdr:row>
      <xdr:rowOff>22412</xdr:rowOff>
    </xdr:from>
    <xdr:to>
      <xdr:col>2</xdr:col>
      <xdr:colOff>1389529</xdr:colOff>
      <xdr:row>94</xdr:row>
      <xdr:rowOff>318665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3" y="40979912"/>
          <a:ext cx="1355911" cy="1271167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100</xdr:row>
      <xdr:rowOff>44824</xdr:rowOff>
    </xdr:from>
    <xdr:to>
      <xdr:col>2</xdr:col>
      <xdr:colOff>1411941</xdr:colOff>
      <xdr:row>102</xdr:row>
      <xdr:rowOff>612275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177" y="46022559"/>
          <a:ext cx="1389529" cy="120618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105</xdr:row>
      <xdr:rowOff>123265</xdr:rowOff>
    </xdr:from>
    <xdr:to>
      <xdr:col>2</xdr:col>
      <xdr:colOff>1420009</xdr:colOff>
      <xdr:row>109</xdr:row>
      <xdr:rowOff>261658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971" y="49350706"/>
          <a:ext cx="1408803" cy="1355912"/>
        </a:xfrm>
        <a:prstGeom prst="rect">
          <a:avLst/>
        </a:prstGeom>
      </xdr:spPr>
    </xdr:pic>
    <xdr:clientData/>
  </xdr:twoCellAnchor>
  <xdr:twoCellAnchor editAs="oneCell">
    <xdr:from>
      <xdr:col>2</xdr:col>
      <xdr:colOff>47225</xdr:colOff>
      <xdr:row>120</xdr:row>
      <xdr:rowOff>4005</xdr:rowOff>
    </xdr:from>
    <xdr:to>
      <xdr:col>2</xdr:col>
      <xdr:colOff>1425548</xdr:colOff>
      <xdr:row>121</xdr:row>
      <xdr:rowOff>443373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582" y="55861326"/>
          <a:ext cx="1378323" cy="997262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122</xdr:row>
      <xdr:rowOff>302562</xdr:rowOff>
    </xdr:from>
    <xdr:to>
      <xdr:col>2</xdr:col>
      <xdr:colOff>1409363</xdr:colOff>
      <xdr:row>125</xdr:row>
      <xdr:rowOff>224121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589" y="60623827"/>
          <a:ext cx="1364539" cy="963706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127</xdr:row>
      <xdr:rowOff>424707</xdr:rowOff>
    </xdr:from>
    <xdr:to>
      <xdr:col>2</xdr:col>
      <xdr:colOff>1407204</xdr:colOff>
      <xdr:row>128</xdr:row>
      <xdr:rowOff>928971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212" y="59289207"/>
          <a:ext cx="1384792" cy="1066240"/>
        </a:xfrm>
        <a:prstGeom prst="rect">
          <a:avLst/>
        </a:prstGeom>
      </xdr:spPr>
    </xdr:pic>
    <xdr:clientData/>
  </xdr:twoCellAnchor>
  <xdr:twoCellAnchor editAs="oneCell">
    <xdr:from>
      <xdr:col>2</xdr:col>
      <xdr:colOff>44822</xdr:colOff>
      <xdr:row>138</xdr:row>
      <xdr:rowOff>112059</xdr:rowOff>
    </xdr:from>
    <xdr:to>
      <xdr:col>2</xdr:col>
      <xdr:colOff>1410873</xdr:colOff>
      <xdr:row>140</xdr:row>
      <xdr:rowOff>302558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587" y="68266235"/>
          <a:ext cx="1366051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141</xdr:row>
      <xdr:rowOff>358592</xdr:rowOff>
    </xdr:from>
    <xdr:to>
      <xdr:col>2</xdr:col>
      <xdr:colOff>1414024</xdr:colOff>
      <xdr:row>143</xdr:row>
      <xdr:rowOff>123268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3" y="69723004"/>
          <a:ext cx="1380406" cy="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6457950</xdr:colOff>
      <xdr:row>144</xdr:row>
      <xdr:rowOff>47625</xdr:rowOff>
    </xdr:from>
    <xdr:to>
      <xdr:col>2</xdr:col>
      <xdr:colOff>529484</xdr:colOff>
      <xdr:row>145</xdr:row>
      <xdr:rowOff>196504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67932300"/>
          <a:ext cx="767609" cy="460961"/>
        </a:xfrm>
        <a:prstGeom prst="rect">
          <a:avLst/>
        </a:prstGeom>
      </xdr:spPr>
    </xdr:pic>
    <xdr:clientData/>
  </xdr:twoCellAnchor>
  <xdr:twoCellAnchor editAs="oneCell">
    <xdr:from>
      <xdr:col>1</xdr:col>
      <xdr:colOff>6665099</xdr:colOff>
      <xdr:row>145</xdr:row>
      <xdr:rowOff>360989</xdr:rowOff>
    </xdr:from>
    <xdr:to>
      <xdr:col>2</xdr:col>
      <xdr:colOff>1387929</xdr:colOff>
      <xdr:row>146</xdr:row>
      <xdr:rowOff>872443</xdr:rowOff>
    </xdr:to>
    <xdr:pic>
      <xdr:nvPicPr>
        <xdr:cNvPr id="98" name="Рисунок 97" descr="Рисунок1.png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135746" y="67921254"/>
          <a:ext cx="1423948" cy="118380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148</xdr:row>
      <xdr:rowOff>280145</xdr:rowOff>
    </xdr:from>
    <xdr:to>
      <xdr:col>2</xdr:col>
      <xdr:colOff>1392759</xdr:colOff>
      <xdr:row>150</xdr:row>
      <xdr:rowOff>361042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589" y="69689380"/>
          <a:ext cx="1347935" cy="108942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111</xdr:row>
      <xdr:rowOff>257760</xdr:rowOff>
    </xdr:from>
    <xdr:to>
      <xdr:col>2</xdr:col>
      <xdr:colOff>1408303</xdr:colOff>
      <xdr:row>115</xdr:row>
      <xdr:rowOff>291355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50628201"/>
          <a:ext cx="1341068" cy="134468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131</xdr:row>
      <xdr:rowOff>156886</xdr:rowOff>
    </xdr:from>
    <xdr:to>
      <xdr:col>2</xdr:col>
      <xdr:colOff>1408285</xdr:colOff>
      <xdr:row>133</xdr:row>
      <xdr:rowOff>515472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384" y="61486680"/>
          <a:ext cx="1374666" cy="1131792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134</xdr:row>
      <xdr:rowOff>149830</xdr:rowOff>
    </xdr:from>
    <xdr:to>
      <xdr:col>2</xdr:col>
      <xdr:colOff>1424733</xdr:colOff>
      <xdr:row>136</xdr:row>
      <xdr:rowOff>653142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85" y="63069259"/>
          <a:ext cx="1370305" cy="1183669"/>
        </a:xfrm>
        <a:prstGeom prst="rect">
          <a:avLst/>
        </a:prstGeom>
      </xdr:spPr>
    </xdr:pic>
    <xdr:clientData/>
  </xdr:twoCellAnchor>
  <xdr:twoCellAnchor editAs="oneCell">
    <xdr:from>
      <xdr:col>1</xdr:col>
      <xdr:colOff>6340927</xdr:colOff>
      <xdr:row>9</xdr:row>
      <xdr:rowOff>81644</xdr:rowOff>
    </xdr:from>
    <xdr:to>
      <xdr:col>2</xdr:col>
      <xdr:colOff>381000</xdr:colOff>
      <xdr:row>10</xdr:row>
      <xdr:rowOff>201708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0" y="3306537"/>
          <a:ext cx="734787" cy="446635"/>
        </a:xfrm>
        <a:prstGeom prst="rect">
          <a:avLst/>
        </a:prstGeom>
      </xdr:spPr>
    </xdr:pic>
    <xdr:clientData/>
  </xdr:twoCellAnchor>
  <xdr:twoCellAnchor editAs="oneCell">
    <xdr:from>
      <xdr:col>1</xdr:col>
      <xdr:colOff>6340927</xdr:colOff>
      <xdr:row>14</xdr:row>
      <xdr:rowOff>40823</xdr:rowOff>
    </xdr:from>
    <xdr:to>
      <xdr:col>2</xdr:col>
      <xdr:colOff>381000</xdr:colOff>
      <xdr:row>15</xdr:row>
      <xdr:rowOff>188101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0" y="4898573"/>
          <a:ext cx="734787" cy="446635"/>
        </a:xfrm>
        <a:prstGeom prst="rect">
          <a:avLst/>
        </a:prstGeom>
      </xdr:spPr>
    </xdr:pic>
    <xdr:clientData/>
  </xdr:twoCellAnchor>
  <xdr:twoCellAnchor editAs="oneCell">
    <xdr:from>
      <xdr:col>1</xdr:col>
      <xdr:colOff>6373325</xdr:colOff>
      <xdr:row>73</xdr:row>
      <xdr:rowOff>31636</xdr:rowOff>
    </xdr:from>
    <xdr:to>
      <xdr:col>2</xdr:col>
      <xdr:colOff>413398</xdr:colOff>
      <xdr:row>74</xdr:row>
      <xdr:rowOff>165307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968" y="34171957"/>
          <a:ext cx="734787" cy="446635"/>
        </a:xfrm>
        <a:prstGeom prst="rect">
          <a:avLst/>
        </a:prstGeom>
      </xdr:spPr>
    </xdr:pic>
    <xdr:clientData/>
  </xdr:twoCellAnchor>
  <xdr:twoCellAnchor editAs="oneCell">
    <xdr:from>
      <xdr:col>1</xdr:col>
      <xdr:colOff>6318897</xdr:colOff>
      <xdr:row>78</xdr:row>
      <xdr:rowOff>31635</xdr:rowOff>
    </xdr:from>
    <xdr:to>
      <xdr:col>2</xdr:col>
      <xdr:colOff>358970</xdr:colOff>
      <xdr:row>79</xdr:row>
      <xdr:rowOff>178913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540" y="35736778"/>
          <a:ext cx="734787" cy="446635"/>
        </a:xfrm>
        <a:prstGeom prst="rect">
          <a:avLst/>
        </a:prstGeom>
      </xdr:spPr>
    </xdr:pic>
    <xdr:clientData/>
  </xdr:twoCellAnchor>
  <xdr:twoCellAnchor editAs="oneCell">
    <xdr:from>
      <xdr:col>1</xdr:col>
      <xdr:colOff>6340929</xdr:colOff>
      <xdr:row>118</xdr:row>
      <xdr:rowOff>68036</xdr:rowOff>
    </xdr:from>
    <xdr:to>
      <xdr:col>2</xdr:col>
      <xdr:colOff>381002</xdr:colOff>
      <xdr:row>119</xdr:row>
      <xdr:rowOff>215313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2" y="55381072"/>
          <a:ext cx="734787" cy="446635"/>
        </a:xfrm>
        <a:prstGeom prst="rect">
          <a:avLst/>
        </a:prstGeom>
      </xdr:spPr>
    </xdr:pic>
    <xdr:clientData/>
  </xdr:twoCellAnchor>
  <xdr:twoCellAnchor editAs="oneCell">
    <xdr:from>
      <xdr:col>1</xdr:col>
      <xdr:colOff>5948403</xdr:colOff>
      <xdr:row>111</xdr:row>
      <xdr:rowOff>49546</xdr:rowOff>
    </xdr:from>
    <xdr:to>
      <xdr:col>2</xdr:col>
      <xdr:colOff>19937</xdr:colOff>
      <xdr:row>112</xdr:row>
      <xdr:rowOff>164806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9050" y="50419987"/>
          <a:ext cx="772652" cy="462642"/>
        </a:xfrm>
        <a:prstGeom prst="rect">
          <a:avLst/>
        </a:prstGeom>
      </xdr:spPr>
    </xdr:pic>
    <xdr:clientData/>
  </xdr:twoCellAnchor>
  <xdr:twoCellAnchor editAs="oneCell">
    <xdr:from>
      <xdr:col>1</xdr:col>
      <xdr:colOff>6379029</xdr:colOff>
      <xdr:row>126</xdr:row>
      <xdr:rowOff>48986</xdr:rowOff>
    </xdr:from>
    <xdr:to>
      <xdr:col>2</xdr:col>
      <xdr:colOff>419102</xdr:colOff>
      <xdr:row>127</xdr:row>
      <xdr:rowOff>205790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754" y="58618211"/>
          <a:ext cx="736148" cy="452078"/>
        </a:xfrm>
        <a:prstGeom prst="rect">
          <a:avLst/>
        </a:prstGeom>
      </xdr:spPr>
    </xdr:pic>
    <xdr:clientData/>
  </xdr:twoCellAnchor>
  <xdr:twoCellAnchor editAs="oneCell">
    <xdr:from>
      <xdr:col>1</xdr:col>
      <xdr:colOff>6347572</xdr:colOff>
      <xdr:row>147</xdr:row>
      <xdr:rowOff>62191</xdr:rowOff>
    </xdr:from>
    <xdr:to>
      <xdr:col>2</xdr:col>
      <xdr:colOff>419106</xdr:colOff>
      <xdr:row>148</xdr:row>
      <xdr:rowOff>155038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8219" y="69101632"/>
          <a:ext cx="772652" cy="462641"/>
        </a:xfrm>
        <a:prstGeom prst="rect">
          <a:avLst/>
        </a:prstGeom>
      </xdr:spPr>
    </xdr:pic>
    <xdr:clientData/>
  </xdr:twoCellAnchor>
  <xdr:twoCellAnchor>
    <xdr:from>
      <xdr:col>0</xdr:col>
      <xdr:colOff>18338</xdr:colOff>
      <xdr:row>0</xdr:row>
      <xdr:rowOff>18337</xdr:rowOff>
    </xdr:from>
    <xdr:to>
      <xdr:col>1</xdr:col>
      <xdr:colOff>3402229</xdr:colOff>
      <xdr:row>4</xdr:row>
      <xdr:rowOff>87609</xdr:rowOff>
    </xdr:to>
    <xdr:pic>
      <xdr:nvPicPr>
        <xdr:cNvPr id="54" name="Рисунок 5" descr="F:\___ДОГОВОРЫ\Документы\Логотип\Логотип АИР 2020\Лого АИР Октябрь 2020 little2.png">
          <a:extLst>
            <a:ext uri="{FF2B5EF4-FFF2-40B4-BE49-F238E27FC236}">
              <a16:creationId xmlns:a16="http://schemas.microsoft.com/office/drawing/2014/main" id="{B3797EB3-3AD1-4C0E-98B3-9ABE712ED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" y="18337"/>
          <a:ext cx="3854538" cy="118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15875</xdr:colOff>
      <xdr:row>2</xdr:row>
      <xdr:rowOff>306669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76125" cy="12909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0;&#1086;&#1084;&#1084;&#1077;&#1088;&#1095;&#1077;&#1089;&#1082;&#1072;&#1103;%20&#1080;&#1085;&#1092;&#1086;&#1088;&#1084;&#1072;&#1094;&#1080;&#1103;\&#1047;&#1072;&#1074;&#1086;&#1076;%20&#1057;&#1086;&#1089;&#1090;&#1072;&#1074;&#1086;&#1074;\&#1055;&#1088;&#1072;&#1081;&#1089;&#1099;\2019%20&#1054;&#1055;&#1058;,%20&#1045;&#1062;&#1055;\&#1055;&#1088;&#1072;&#1081;&#1089;-&#1083;&#1080;&#1089;&#1090;\18.08\&#1055;&#1088;&#1072;&#1081;&#1089;-&#1051;&#1080;&#1089;&#1090;%20&#1086;&#1090;%2018.08.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6;&#1072;&#1073;&#1086;&#1095;&#1080;&#1077;%20&#1087;&#1072;&#1087;&#1082;&#1080;\&#1058;&#1044;%20&#1053;&#1086;&#1088;&#1090;\8.%20&#1054;&#1090;&#1076;&#1077;&#1083;%20&#1087;&#1083;&#1072;&#1085;&#1080;&#1088;&#1086;&#1074;&#1072;&#1085;&#1080;&#1103;%20&#1080;%20&#1072;&#1085;&#1072;&#1083;&#1080;&#1079;&#1072;\&#1048;&#1076;&#1080;&#1103;&#1090;&#1096;&#1080;&#1085;&#1072;%20&#1051;&#1080;&#1083;&#1080;&#1103;\3.%20&#1055;&#1088;&#1072;&#1081;&#1089;&#1099;\2019%20&#1054;&#1055;&#1058;,%20&#1045;&#1062;&#1055;%20&#1080;&#1089;&#1093;&#1086;&#1076;&#1085;\&#1048;&#1057;&#1061;\&#1055;&#1088;&#1072;&#1081;&#1089;-&#1083;&#1080;&#1089;&#1090;\18.08\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13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8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6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34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7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2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17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25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33" Type="http://schemas.openxmlformats.org/officeDocument/2006/relationships/hyperlink" Target="http://www.nort-udm.ru/catalog/ognezashita-derevo/pirilax-k45/?utm_source=site&amp;utm_medium=pdf&amp;utm_campaign=price_20-04-2017" TargetMode="External"/><Relationship Id="rId38" Type="http://schemas.openxmlformats.org/officeDocument/2006/relationships/drawing" Target="../drawings/drawing1.xm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0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29" Type="http://schemas.openxmlformats.org/officeDocument/2006/relationships/hyperlink" Target="http://www.nort-udm.ru/catalog/ognezashita-derevo/pirilax-k45/?utm_source=site&amp;utm_medium=pdf&amp;utm_campaign=price_20-04-2017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4" Type="http://schemas.openxmlformats.org/officeDocument/2006/relationships/hyperlink" Target="http://www.nort-udm.ru/catalog/antiseptic/" TargetMode="External"/><Relationship Id="rId32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3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28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Relationship Id="rId36" Type="http://schemas.openxmlformats.org/officeDocument/2006/relationships/hyperlink" Target="https://www.nort-udm.ru/catalog/ognezashita-universal/nortovskaja-kraska-negorjuchaja/?utm_source=site&amp;utm_medium=pdf&amp;utm_term=kraska-KM0&amp;utm_content=HEADER-POSITION&amp;utm_campaign=price-03-07-2017" TargetMode="External"/><Relationship Id="rId10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19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31" Type="http://schemas.openxmlformats.org/officeDocument/2006/relationships/hyperlink" Target="http://www.nort-udm.ru/catalog/ognezashita-universal/nortex-k-kab/?utm_source=site&amp;utm_medium=pdf&amp;utm_term=nortex-k-kab&amp;utm_content=HEADER-POSITION&amp;utm_campaign=price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4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22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27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30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35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ort-udm.ru/catalog/ognezashchita-tkaney-i-kovrovykh-pokrytiy/norteks-sh/" TargetMode="External"/><Relationship Id="rId13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18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26" Type="http://schemas.openxmlformats.org/officeDocument/2006/relationships/hyperlink" Target="http://www.nort-udm.ru/catalog/antiseptic-wood/nortex-alfa/?utm_source=site&amp;utm_medium=pdf&amp;utm_term=nortex-alfa&amp;utm_content=header-position&amp;utm_campaign=price_new" TargetMode="External"/><Relationship Id="rId39" Type="http://schemas.openxmlformats.org/officeDocument/2006/relationships/drawing" Target="../drawings/drawing2.xml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34" Type="http://schemas.openxmlformats.org/officeDocument/2006/relationships/hyperlink" Target="https://www.nort-udm.ru/catalog/ognezashchita-tkaney-i-kovrovykh-pokrytiy/norteks-x/" TargetMode="External"/><Relationship Id="rId7" Type="http://schemas.openxmlformats.org/officeDocument/2006/relationships/hyperlink" Target="https://www.nort-udm.ru/catalog/ognezashchita-tkaney-i-kovrovykh-pokrytiy/norteks-c/" TargetMode="External"/><Relationship Id="rId12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17" Type="http://schemas.openxmlformats.org/officeDocument/2006/relationships/hyperlink" Target="https://www.nort-udm.ru/catalog/ognezashchita-tkaney-i-kovrovykh-pokrytiy/norteks-kp/" TargetMode="External"/><Relationship Id="rId25" Type="http://schemas.openxmlformats.org/officeDocument/2006/relationships/hyperlink" Target="http://www.nort-udm.ru/catalog/antiseptic-wood/nortex-doctor-zimniy/?utm_source=site&amp;utm_medium=pdf&amp;utm_term=nortex-doctor-zimniy&amp;utm_content=header-position&amp;utm_campaign=price_new" TargetMode="External"/><Relationship Id="rId33" Type="http://schemas.openxmlformats.org/officeDocument/2006/relationships/hyperlink" Target="http://www.nort-udm.ru/catalog/ognezashita-derevo/pirilax-k45/?utm_source=site&amp;utm_medium=pdf&amp;utm_campaign=price_20-04-2017" TargetMode="External"/><Relationship Id="rId38" Type="http://schemas.openxmlformats.org/officeDocument/2006/relationships/printerSettings" Target="../printerSettings/printerSettings2.bin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20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9" Type="http://schemas.openxmlformats.org/officeDocument/2006/relationships/hyperlink" Target="http://www.nort-udm.ru/catalog/dec-wood/krasula-interior/?utm_source=site&amp;utm_medium=pdf&amp;utm_campaign=price&amp;utm_content=HEADER-POSITION&amp;utm_term=KRASULA-INTERIOR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1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24" Type="http://schemas.openxmlformats.org/officeDocument/2006/relationships/hyperlink" Target="http://www.nort-udm.ru/catalog/dec-wood/krasula-dlya-tika/?utm_source=site&amp;utm_medium=pdf&amp;utm_term=krasula_tik&amp;utm_content=header-position&amp;utm_campaign=price_new" TargetMode="External"/><Relationship Id="rId32" Type="http://schemas.openxmlformats.org/officeDocument/2006/relationships/hyperlink" Target="https://www.nort-udm.ru/catalog/antisepticheskie-sredstva/antiseptik-nortex-eco/" TargetMode="External"/><Relationship Id="rId37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5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15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3" Type="http://schemas.openxmlformats.org/officeDocument/2006/relationships/hyperlink" Target="http://www.nort-udm.ru/catalog/antiseptic/" TargetMode="External"/><Relationship Id="rId28" Type="http://schemas.openxmlformats.org/officeDocument/2006/relationships/hyperlink" Target="http://www.nort-udm.ru/catalog/ognezashita-derevo/pirilax-k45/?utm_source=site&amp;utm_medium=pdf&amp;utm_campaign=price_20-04-2017" TargetMode="External"/><Relationship Id="rId36" Type="http://schemas.openxmlformats.org/officeDocument/2006/relationships/hyperlink" Target="https://www.nort-udm.ru/catalog/ognezashchita-metalla/Metalax-Lux/" TargetMode="External"/><Relationship Id="rId10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19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31" Type="http://schemas.openxmlformats.org/officeDocument/2006/relationships/hyperlink" Target="http://www.nort-udm.ru/catalog/ognezashita-universal/nortex-k-kab/?utm_source=site&amp;utm_medium=pdf&amp;utm_term=nortex-k-kab&amp;utm_content=HEADER-POSITION&amp;utm_campaign=price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14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2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27" Type="http://schemas.openxmlformats.org/officeDocument/2006/relationships/hyperlink" Target="http://www.nort-udm.ru/catalog/dec-wood/krasula-maslo-dlja-polkov/?utm_source=site&amp;utm_medium=pdf&amp;utm_term=krasula-maslo-dlya-polkov&amp;utm_content=header-position&amp;utm_campaign=price_new" TargetMode="External"/><Relationship Id="rId30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35" Type="http://schemas.openxmlformats.org/officeDocument/2006/relationships/hyperlink" Target="https://www.nort-udm.ru/catalog/ognezashchita-metalla/Metalax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U268"/>
  <sheetViews>
    <sheetView tabSelected="1" view="pageBreakPreview" zoomScale="55" zoomScaleNormal="75" zoomScaleSheetLayoutView="55" workbookViewId="0">
      <selection activeCell="A6" sqref="A6:U6"/>
    </sheetView>
  </sheetViews>
  <sheetFormatPr defaultRowHeight="12.75" x14ac:dyDescent="0.2"/>
  <cols>
    <col min="1" max="1" width="4" customWidth="1"/>
    <col min="2" max="2" width="90.7109375" customWidth="1"/>
    <col min="3" max="3" width="15.5703125" customWidth="1"/>
    <col min="4" max="4" width="16.85546875" customWidth="1"/>
    <col min="5" max="5" width="9.5703125" hidden="1" customWidth="1"/>
    <col min="6" max="10" width="8.7109375" customWidth="1"/>
    <col min="11" max="11" width="5.140625" style="60" hidden="1" customWidth="1"/>
    <col min="12" max="15" width="8.7109375" customWidth="1"/>
    <col min="16" max="16" width="9.140625" customWidth="1"/>
    <col min="17" max="17" width="11" style="60" hidden="1" customWidth="1"/>
    <col min="18" max="18" width="12.7109375" customWidth="1"/>
    <col min="19" max="19" width="8.85546875" customWidth="1"/>
    <col min="20" max="20" width="10.42578125" customWidth="1"/>
    <col min="21" max="21" width="25.7109375" customWidth="1"/>
  </cols>
  <sheetData>
    <row r="1" spans="1:21" ht="21" customHeight="1" x14ac:dyDescent="0.3">
      <c r="A1" s="32"/>
      <c r="B1" s="32"/>
      <c r="C1" s="540" t="s">
        <v>319</v>
      </c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</row>
    <row r="2" spans="1:21" ht="23.25" customHeight="1" x14ac:dyDescent="0.3">
      <c r="A2" s="32"/>
      <c r="B2" s="32"/>
      <c r="C2" s="540" t="s">
        <v>320</v>
      </c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</row>
    <row r="3" spans="1:21" ht="23.25" customHeight="1" x14ac:dyDescent="0.3">
      <c r="A3" s="32"/>
      <c r="B3" s="32"/>
      <c r="C3" s="540" t="s">
        <v>321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</row>
    <row r="4" spans="1:21" ht="21" customHeight="1" x14ac:dyDescent="0.3">
      <c r="A4" s="32"/>
      <c r="B4" s="32"/>
      <c r="C4" s="540" t="s">
        <v>322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</row>
    <row r="5" spans="1:21" s="18" customFormat="1" ht="33" customHeight="1" x14ac:dyDescent="0.2">
      <c r="A5" s="198" t="s">
        <v>317</v>
      </c>
      <c r="B5" s="198"/>
      <c r="C5" s="198"/>
      <c r="D5" s="198"/>
      <c r="E5" s="198"/>
      <c r="F5" s="198"/>
      <c r="G5" s="198"/>
      <c r="H5" s="198"/>
      <c r="I5" s="198"/>
      <c r="J5" s="198"/>
      <c r="K5" s="199"/>
      <c r="L5" s="198"/>
      <c r="M5" s="198"/>
      <c r="N5" s="198"/>
      <c r="O5" s="198"/>
      <c r="P5" s="198"/>
      <c r="Q5" s="199"/>
      <c r="R5" s="198"/>
      <c r="S5" s="198"/>
      <c r="T5" s="198"/>
      <c r="U5" s="198"/>
    </row>
    <row r="6" spans="1:21" ht="24.75" customHeight="1" x14ac:dyDescent="0.35">
      <c r="A6" s="377"/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</row>
    <row r="7" spans="1:21" ht="41.25" customHeight="1" x14ac:dyDescent="0.2">
      <c r="A7" s="378" t="s">
        <v>0</v>
      </c>
      <c r="B7" s="380" t="s">
        <v>1</v>
      </c>
      <c r="C7" s="380" t="s">
        <v>278</v>
      </c>
      <c r="D7" s="382" t="s">
        <v>2</v>
      </c>
      <c r="E7" s="25"/>
      <c r="F7" s="350" t="s">
        <v>3</v>
      </c>
      <c r="G7" s="351"/>
      <c r="H7" s="351"/>
      <c r="I7" s="351"/>
      <c r="J7" s="352"/>
      <c r="K7" s="66"/>
      <c r="L7" s="350" t="s">
        <v>4</v>
      </c>
      <c r="M7" s="351"/>
      <c r="N7" s="351"/>
      <c r="O7" s="351"/>
      <c r="P7" s="352"/>
      <c r="Q7" s="62"/>
      <c r="R7" s="382" t="s">
        <v>5</v>
      </c>
      <c r="S7" s="382" t="s">
        <v>6</v>
      </c>
      <c r="T7" s="380" t="s">
        <v>280</v>
      </c>
      <c r="U7" s="384" t="s">
        <v>205</v>
      </c>
    </row>
    <row r="8" spans="1:21" ht="78" customHeight="1" x14ac:dyDescent="0.2">
      <c r="A8" s="379"/>
      <c r="B8" s="381"/>
      <c r="C8" s="381"/>
      <c r="D8" s="383"/>
      <c r="E8" s="26"/>
      <c r="F8" s="103" t="s">
        <v>7</v>
      </c>
      <c r="G8" s="103" t="s">
        <v>8</v>
      </c>
      <c r="H8" s="103" t="s">
        <v>9</v>
      </c>
      <c r="I8" s="103" t="s">
        <v>10</v>
      </c>
      <c r="J8" s="103" t="s">
        <v>179</v>
      </c>
      <c r="K8" s="63"/>
      <c r="L8" s="57" t="s">
        <v>11</v>
      </c>
      <c r="M8" s="57" t="s">
        <v>12</v>
      </c>
      <c r="N8" s="57" t="s">
        <v>13</v>
      </c>
      <c r="O8" s="57" t="s">
        <v>180</v>
      </c>
      <c r="P8" s="103" t="s">
        <v>179</v>
      </c>
      <c r="Q8" s="63"/>
      <c r="R8" s="383"/>
      <c r="S8" s="383"/>
      <c r="T8" s="381"/>
      <c r="U8" s="385"/>
    </row>
    <row r="9" spans="1:21" ht="30" customHeight="1" x14ac:dyDescent="0.2">
      <c r="A9" s="450" t="s">
        <v>261</v>
      </c>
      <c r="B9" s="451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546"/>
    </row>
    <row r="10" spans="1:21" ht="31.5" customHeight="1" x14ac:dyDescent="0.2">
      <c r="A10" s="396">
        <v>1</v>
      </c>
      <c r="B10" s="2" t="s">
        <v>302</v>
      </c>
      <c r="C10" s="484" t="s">
        <v>279</v>
      </c>
      <c r="D10" s="397" t="s">
        <v>14</v>
      </c>
      <c r="E10" s="105">
        <v>100</v>
      </c>
      <c r="F10" s="400">
        <v>100</v>
      </c>
      <c r="G10" s="400">
        <v>280</v>
      </c>
      <c r="H10" s="386">
        <v>180</v>
      </c>
      <c r="I10" s="400">
        <v>400</v>
      </c>
      <c r="J10" s="400" t="s">
        <v>31</v>
      </c>
      <c r="K10" s="106"/>
      <c r="L10" s="40">
        <f t="shared" ref="L10:L24" si="0">T10*0.1</f>
        <v>29.177999999999997</v>
      </c>
      <c r="M10" s="40">
        <f t="shared" ref="M10:M24" si="1">T10*0.28</f>
        <v>81.698400000000007</v>
      </c>
      <c r="N10" s="40">
        <f t="shared" ref="N10:N24" si="2">T10*0.18</f>
        <v>52.520399999999995</v>
      </c>
      <c r="O10" s="40">
        <f t="shared" ref="O10:O24" si="3">T10*0.4</f>
        <v>116.71199999999999</v>
      </c>
      <c r="P10" s="40" t="s">
        <v>31</v>
      </c>
      <c r="Q10" s="59">
        <v>50</v>
      </c>
      <c r="R10" s="386" t="s">
        <v>15</v>
      </c>
      <c r="S10" s="33" t="s">
        <v>16</v>
      </c>
      <c r="T10" s="71">
        <f t="shared" ref="T10:T31" si="4">U10/Q10</f>
        <v>291.77999999999997</v>
      </c>
      <c r="U10" s="120">
        <v>14589</v>
      </c>
    </row>
    <row r="11" spans="1:21" ht="31.5" customHeight="1" x14ac:dyDescent="0.2">
      <c r="A11" s="396"/>
      <c r="B11" s="388" t="s">
        <v>190</v>
      </c>
      <c r="C11" s="489"/>
      <c r="D11" s="398"/>
      <c r="E11" s="91">
        <v>100</v>
      </c>
      <c r="F11" s="400"/>
      <c r="G11" s="400"/>
      <c r="H11" s="390"/>
      <c r="I11" s="400"/>
      <c r="J11" s="400"/>
      <c r="K11" s="106"/>
      <c r="L11" s="40">
        <f t="shared" si="0"/>
        <v>36.975000000000001</v>
      </c>
      <c r="M11" s="40">
        <f t="shared" si="1"/>
        <v>103.53000000000002</v>
      </c>
      <c r="N11" s="40">
        <f t="shared" si="2"/>
        <v>66.554999999999993</v>
      </c>
      <c r="O11" s="40">
        <f t="shared" si="3"/>
        <v>147.9</v>
      </c>
      <c r="P11" s="40" t="s">
        <v>31</v>
      </c>
      <c r="Q11" s="59">
        <v>24</v>
      </c>
      <c r="R11" s="387"/>
      <c r="S11" s="35" t="s">
        <v>17</v>
      </c>
      <c r="T11" s="71">
        <f t="shared" si="4"/>
        <v>369.75</v>
      </c>
      <c r="U11" s="120">
        <v>8874</v>
      </c>
    </row>
    <row r="12" spans="1:21" ht="31.5" customHeight="1" x14ac:dyDescent="0.2">
      <c r="A12" s="396"/>
      <c r="B12" s="388"/>
      <c r="C12" s="489"/>
      <c r="D12" s="398"/>
      <c r="E12" s="91"/>
      <c r="F12" s="400"/>
      <c r="G12" s="400"/>
      <c r="H12" s="390"/>
      <c r="I12" s="400"/>
      <c r="J12" s="400"/>
      <c r="K12" s="106"/>
      <c r="L12" s="40">
        <f t="shared" si="0"/>
        <v>39.571428571428577</v>
      </c>
      <c r="M12" s="40">
        <f t="shared" si="1"/>
        <v>110.80000000000001</v>
      </c>
      <c r="N12" s="40">
        <f t="shared" si="2"/>
        <v>71.228571428571428</v>
      </c>
      <c r="O12" s="40">
        <f t="shared" si="3"/>
        <v>158.28571428571431</v>
      </c>
      <c r="P12" s="40" t="s">
        <v>31</v>
      </c>
      <c r="Q12" s="59">
        <v>10.5</v>
      </c>
      <c r="R12" s="386" t="s">
        <v>18</v>
      </c>
      <c r="S12" s="35" t="s">
        <v>19</v>
      </c>
      <c r="T12" s="71">
        <f t="shared" si="4"/>
        <v>395.71428571428572</v>
      </c>
      <c r="U12" s="120">
        <v>4155</v>
      </c>
    </row>
    <row r="13" spans="1:21" ht="31.5" customHeight="1" x14ac:dyDescent="0.2">
      <c r="A13" s="396"/>
      <c r="B13" s="388"/>
      <c r="C13" s="489"/>
      <c r="D13" s="398"/>
      <c r="E13" s="91"/>
      <c r="F13" s="400"/>
      <c r="G13" s="400"/>
      <c r="H13" s="390"/>
      <c r="I13" s="400"/>
      <c r="J13" s="400"/>
      <c r="K13" s="106"/>
      <c r="L13" s="40">
        <f t="shared" si="0"/>
        <v>42.393939393939398</v>
      </c>
      <c r="M13" s="40">
        <f t="shared" si="1"/>
        <v>118.70303030303032</v>
      </c>
      <c r="N13" s="40">
        <f t="shared" si="2"/>
        <v>76.309090909090912</v>
      </c>
      <c r="O13" s="40">
        <f t="shared" si="3"/>
        <v>169.57575757575759</v>
      </c>
      <c r="P13" s="40" t="s">
        <v>31</v>
      </c>
      <c r="Q13" s="59">
        <v>3.3</v>
      </c>
      <c r="R13" s="390"/>
      <c r="S13" s="35" t="s">
        <v>20</v>
      </c>
      <c r="T13" s="71">
        <f t="shared" si="4"/>
        <v>423.93939393939394</v>
      </c>
      <c r="U13" s="120">
        <v>1399</v>
      </c>
    </row>
    <row r="14" spans="1:21" ht="31.5" customHeight="1" x14ac:dyDescent="0.2">
      <c r="A14" s="396"/>
      <c r="B14" s="389"/>
      <c r="C14" s="485"/>
      <c r="D14" s="399"/>
      <c r="E14" s="92"/>
      <c r="F14" s="400"/>
      <c r="G14" s="400"/>
      <c r="H14" s="387"/>
      <c r="I14" s="400"/>
      <c r="J14" s="400"/>
      <c r="K14" s="106"/>
      <c r="L14" s="40">
        <f t="shared" si="0"/>
        <v>45.5</v>
      </c>
      <c r="M14" s="40">
        <f t="shared" si="1"/>
        <v>127.4</v>
      </c>
      <c r="N14" s="40">
        <f t="shared" si="2"/>
        <v>81.899999999999991</v>
      </c>
      <c r="O14" s="40">
        <f t="shared" si="3"/>
        <v>182</v>
      </c>
      <c r="P14" s="40" t="s">
        <v>31</v>
      </c>
      <c r="Q14" s="59">
        <v>1</v>
      </c>
      <c r="R14" s="387"/>
      <c r="S14" s="35" t="s">
        <v>21</v>
      </c>
      <c r="T14" s="71">
        <f t="shared" si="4"/>
        <v>455</v>
      </c>
      <c r="U14" s="120">
        <v>455</v>
      </c>
    </row>
    <row r="15" spans="1:21" ht="27.75" customHeight="1" x14ac:dyDescent="0.2">
      <c r="A15" s="391">
        <v>2</v>
      </c>
      <c r="B15" s="5" t="s">
        <v>22</v>
      </c>
      <c r="C15" s="329" t="s">
        <v>279</v>
      </c>
      <c r="D15" s="332" t="s">
        <v>23</v>
      </c>
      <c r="E15" s="110">
        <v>100</v>
      </c>
      <c r="F15" s="392">
        <v>100</v>
      </c>
      <c r="G15" s="392">
        <v>280</v>
      </c>
      <c r="H15" s="393">
        <v>180</v>
      </c>
      <c r="I15" s="392">
        <v>400</v>
      </c>
      <c r="J15" s="392" t="s">
        <v>31</v>
      </c>
      <c r="K15" s="106"/>
      <c r="L15" s="39">
        <f t="shared" si="0"/>
        <v>22.17</v>
      </c>
      <c r="M15" s="39">
        <f t="shared" si="1"/>
        <v>62.076000000000001</v>
      </c>
      <c r="N15" s="39">
        <f t="shared" si="2"/>
        <v>39.905999999999999</v>
      </c>
      <c r="O15" s="39">
        <f t="shared" si="3"/>
        <v>88.68</v>
      </c>
      <c r="P15" s="39" t="s">
        <v>31</v>
      </c>
      <c r="Q15" s="59">
        <v>50</v>
      </c>
      <c r="R15" s="393" t="s">
        <v>15</v>
      </c>
      <c r="S15" s="36" t="s">
        <v>16</v>
      </c>
      <c r="T15" s="72">
        <f t="shared" si="4"/>
        <v>221.7</v>
      </c>
      <c r="U15" s="120">
        <v>11085</v>
      </c>
    </row>
    <row r="16" spans="1:21" ht="27.75" customHeight="1" x14ac:dyDescent="0.2">
      <c r="A16" s="391"/>
      <c r="B16" s="344" t="s">
        <v>120</v>
      </c>
      <c r="C16" s="330"/>
      <c r="D16" s="333"/>
      <c r="E16" s="93">
        <v>100</v>
      </c>
      <c r="F16" s="392"/>
      <c r="G16" s="392"/>
      <c r="H16" s="394"/>
      <c r="I16" s="392"/>
      <c r="J16" s="392"/>
      <c r="K16" s="106"/>
      <c r="L16" s="39">
        <f t="shared" si="0"/>
        <v>28.104166666666671</v>
      </c>
      <c r="M16" s="39">
        <f t="shared" si="1"/>
        <v>78.691666666666677</v>
      </c>
      <c r="N16" s="39">
        <f t="shared" si="2"/>
        <v>50.587499999999999</v>
      </c>
      <c r="O16" s="39">
        <f t="shared" si="3"/>
        <v>112.41666666666669</v>
      </c>
      <c r="P16" s="39" t="s">
        <v>31</v>
      </c>
      <c r="Q16" s="59">
        <v>24</v>
      </c>
      <c r="R16" s="395"/>
      <c r="S16" s="38" t="s">
        <v>17</v>
      </c>
      <c r="T16" s="72">
        <f t="shared" si="4"/>
        <v>281.04166666666669</v>
      </c>
      <c r="U16" s="120">
        <v>6745</v>
      </c>
    </row>
    <row r="17" spans="1:21" ht="27.75" customHeight="1" x14ac:dyDescent="0.2">
      <c r="A17" s="391"/>
      <c r="B17" s="344"/>
      <c r="C17" s="330"/>
      <c r="D17" s="333"/>
      <c r="E17" s="93"/>
      <c r="F17" s="392"/>
      <c r="G17" s="392"/>
      <c r="H17" s="394"/>
      <c r="I17" s="392"/>
      <c r="J17" s="392"/>
      <c r="K17" s="106"/>
      <c r="L17" s="39">
        <f t="shared" si="0"/>
        <v>30.090909090909093</v>
      </c>
      <c r="M17" s="39">
        <f t="shared" si="1"/>
        <v>84.254545454545465</v>
      </c>
      <c r="N17" s="39">
        <f t="shared" si="2"/>
        <v>54.163636363636364</v>
      </c>
      <c r="O17" s="39">
        <f t="shared" si="3"/>
        <v>120.36363636363637</v>
      </c>
      <c r="P17" s="39" t="s">
        <v>31</v>
      </c>
      <c r="Q17" s="59">
        <v>11</v>
      </c>
      <c r="R17" s="393" t="s">
        <v>18</v>
      </c>
      <c r="S17" s="38" t="s">
        <v>24</v>
      </c>
      <c r="T17" s="72">
        <f t="shared" si="4"/>
        <v>300.90909090909093</v>
      </c>
      <c r="U17" s="120">
        <v>3310</v>
      </c>
    </row>
    <row r="18" spans="1:21" ht="27.75" customHeight="1" x14ac:dyDescent="0.2">
      <c r="A18" s="391"/>
      <c r="B18" s="344"/>
      <c r="C18" s="330"/>
      <c r="D18" s="333"/>
      <c r="E18" s="93"/>
      <c r="F18" s="392"/>
      <c r="G18" s="392"/>
      <c r="H18" s="394"/>
      <c r="I18" s="392"/>
      <c r="J18" s="392"/>
      <c r="K18" s="106"/>
      <c r="L18" s="39">
        <f t="shared" si="0"/>
        <v>32.228571428571428</v>
      </c>
      <c r="M18" s="39">
        <f t="shared" si="1"/>
        <v>90.240000000000009</v>
      </c>
      <c r="N18" s="39">
        <f t="shared" si="2"/>
        <v>58.011428571428567</v>
      </c>
      <c r="O18" s="39">
        <f t="shared" si="3"/>
        <v>128.91428571428571</v>
      </c>
      <c r="P18" s="39" t="s">
        <v>31</v>
      </c>
      <c r="Q18" s="59">
        <v>3.5</v>
      </c>
      <c r="R18" s="394"/>
      <c r="S18" s="38" t="s">
        <v>25</v>
      </c>
      <c r="T18" s="72">
        <f t="shared" si="4"/>
        <v>322.28571428571428</v>
      </c>
      <c r="U18" s="120">
        <v>1128</v>
      </c>
    </row>
    <row r="19" spans="1:21" ht="27.75" customHeight="1" x14ac:dyDescent="0.2">
      <c r="A19" s="391"/>
      <c r="B19" s="345"/>
      <c r="C19" s="331"/>
      <c r="D19" s="334"/>
      <c r="E19" s="94"/>
      <c r="F19" s="392"/>
      <c r="G19" s="392"/>
      <c r="H19" s="395"/>
      <c r="I19" s="392"/>
      <c r="J19" s="392"/>
      <c r="K19" s="106"/>
      <c r="L19" s="39">
        <f t="shared" si="0"/>
        <v>34.545454545454547</v>
      </c>
      <c r="M19" s="39">
        <f t="shared" si="1"/>
        <v>96.727272727272734</v>
      </c>
      <c r="N19" s="39">
        <f t="shared" si="2"/>
        <v>62.18181818181818</v>
      </c>
      <c r="O19" s="39">
        <f t="shared" si="3"/>
        <v>138.18181818181819</v>
      </c>
      <c r="P19" s="39" t="s">
        <v>31</v>
      </c>
      <c r="Q19" s="59">
        <v>1.1000000000000001</v>
      </c>
      <c r="R19" s="395"/>
      <c r="S19" s="38" t="s">
        <v>26</v>
      </c>
      <c r="T19" s="72">
        <f t="shared" si="4"/>
        <v>345.45454545454544</v>
      </c>
      <c r="U19" s="120">
        <v>380</v>
      </c>
    </row>
    <row r="20" spans="1:21" ht="31.5" customHeight="1" x14ac:dyDescent="0.2">
      <c r="A20" s="396">
        <v>3</v>
      </c>
      <c r="B20" s="2" t="s">
        <v>99</v>
      </c>
      <c r="C20" s="484" t="s">
        <v>279</v>
      </c>
      <c r="D20" s="397" t="s">
        <v>27</v>
      </c>
      <c r="E20" s="105">
        <v>100</v>
      </c>
      <c r="F20" s="400">
        <v>100</v>
      </c>
      <c r="G20" s="400">
        <v>280</v>
      </c>
      <c r="H20" s="386">
        <v>180</v>
      </c>
      <c r="I20" s="400">
        <v>400</v>
      </c>
      <c r="J20" s="400" t="s">
        <v>31</v>
      </c>
      <c r="K20" s="106"/>
      <c r="L20" s="40">
        <f t="shared" si="0"/>
        <v>22.284000000000002</v>
      </c>
      <c r="M20" s="40">
        <f t="shared" si="1"/>
        <v>62.39520000000001</v>
      </c>
      <c r="N20" s="40">
        <f t="shared" si="2"/>
        <v>40.111199999999997</v>
      </c>
      <c r="O20" s="40">
        <f t="shared" si="3"/>
        <v>89.13600000000001</v>
      </c>
      <c r="P20" s="40" t="s">
        <v>31</v>
      </c>
      <c r="Q20" s="59">
        <v>50</v>
      </c>
      <c r="R20" s="386" t="s">
        <v>15</v>
      </c>
      <c r="S20" s="33" t="s">
        <v>16</v>
      </c>
      <c r="T20" s="71">
        <f t="shared" si="4"/>
        <v>222.84</v>
      </c>
      <c r="U20" s="120">
        <v>11142</v>
      </c>
    </row>
    <row r="21" spans="1:21" ht="31.5" customHeight="1" x14ac:dyDescent="0.2">
      <c r="A21" s="396"/>
      <c r="B21" s="388" t="s">
        <v>119</v>
      </c>
      <c r="C21" s="489"/>
      <c r="D21" s="398"/>
      <c r="E21" s="91">
        <v>100</v>
      </c>
      <c r="F21" s="400"/>
      <c r="G21" s="400"/>
      <c r="H21" s="390"/>
      <c r="I21" s="400"/>
      <c r="J21" s="400"/>
      <c r="K21" s="106"/>
      <c r="L21" s="40">
        <f t="shared" si="0"/>
        <v>28.242307692307691</v>
      </c>
      <c r="M21" s="40">
        <f t="shared" si="1"/>
        <v>79.078461538461539</v>
      </c>
      <c r="N21" s="40">
        <f t="shared" si="2"/>
        <v>50.836153846153842</v>
      </c>
      <c r="O21" s="40">
        <f t="shared" si="3"/>
        <v>112.96923076923076</v>
      </c>
      <c r="P21" s="40" t="s">
        <v>31</v>
      </c>
      <c r="Q21" s="59">
        <v>26</v>
      </c>
      <c r="R21" s="387"/>
      <c r="S21" s="35" t="s">
        <v>104</v>
      </c>
      <c r="T21" s="71">
        <f t="shared" si="4"/>
        <v>282.42307692307691</v>
      </c>
      <c r="U21" s="120">
        <v>7343</v>
      </c>
    </row>
    <row r="22" spans="1:21" ht="31.5" customHeight="1" x14ac:dyDescent="0.2">
      <c r="A22" s="396"/>
      <c r="B22" s="388"/>
      <c r="C22" s="489"/>
      <c r="D22" s="398"/>
      <c r="E22" s="91"/>
      <c r="F22" s="400"/>
      <c r="G22" s="400"/>
      <c r="H22" s="390"/>
      <c r="I22" s="400"/>
      <c r="J22" s="400"/>
      <c r="K22" s="106"/>
      <c r="L22" s="40">
        <f t="shared" si="0"/>
        <v>30.236363636363638</v>
      </c>
      <c r="M22" s="40">
        <f t="shared" si="1"/>
        <v>84.661818181818191</v>
      </c>
      <c r="N22" s="40">
        <f t="shared" si="2"/>
        <v>54.425454545454542</v>
      </c>
      <c r="O22" s="40">
        <f t="shared" si="3"/>
        <v>120.94545454545455</v>
      </c>
      <c r="P22" s="40" t="s">
        <v>31</v>
      </c>
      <c r="Q22" s="59">
        <v>11</v>
      </c>
      <c r="R22" s="386" t="s">
        <v>18</v>
      </c>
      <c r="S22" s="35" t="s">
        <v>24</v>
      </c>
      <c r="T22" s="71">
        <f t="shared" si="4"/>
        <v>302.36363636363637</v>
      </c>
      <c r="U22" s="120">
        <v>3326</v>
      </c>
    </row>
    <row r="23" spans="1:21" ht="31.5" customHeight="1" x14ac:dyDescent="0.2">
      <c r="A23" s="396"/>
      <c r="B23" s="388"/>
      <c r="C23" s="489"/>
      <c r="D23" s="398"/>
      <c r="E23" s="91"/>
      <c r="F23" s="400"/>
      <c r="G23" s="400"/>
      <c r="H23" s="390"/>
      <c r="I23" s="400"/>
      <c r="J23" s="400"/>
      <c r="K23" s="106"/>
      <c r="L23" s="40">
        <f t="shared" si="0"/>
        <v>32.371428571428574</v>
      </c>
      <c r="M23" s="40">
        <f t="shared" si="1"/>
        <v>90.640000000000015</v>
      </c>
      <c r="N23" s="40">
        <f t="shared" si="2"/>
        <v>58.268571428571427</v>
      </c>
      <c r="O23" s="40">
        <f t="shared" si="3"/>
        <v>129.48571428571429</v>
      </c>
      <c r="P23" s="40" t="s">
        <v>31</v>
      </c>
      <c r="Q23" s="59">
        <v>3.5</v>
      </c>
      <c r="R23" s="390"/>
      <c r="S23" s="35" t="s">
        <v>25</v>
      </c>
      <c r="T23" s="71">
        <f t="shared" si="4"/>
        <v>323.71428571428572</v>
      </c>
      <c r="U23" s="120">
        <v>1133</v>
      </c>
    </row>
    <row r="24" spans="1:21" ht="33.75" customHeight="1" x14ac:dyDescent="0.2">
      <c r="A24" s="396"/>
      <c r="B24" s="389"/>
      <c r="C24" s="485"/>
      <c r="D24" s="399"/>
      <c r="E24" s="92"/>
      <c r="F24" s="400"/>
      <c r="G24" s="400"/>
      <c r="H24" s="387"/>
      <c r="I24" s="400"/>
      <c r="J24" s="400"/>
      <c r="K24" s="106"/>
      <c r="L24" s="40">
        <f t="shared" si="0"/>
        <v>34.636363636363633</v>
      </c>
      <c r="M24" s="40">
        <f t="shared" si="1"/>
        <v>96.981818181818184</v>
      </c>
      <c r="N24" s="40">
        <f t="shared" si="2"/>
        <v>62.345454545454537</v>
      </c>
      <c r="O24" s="40">
        <f t="shared" si="3"/>
        <v>138.54545454545453</v>
      </c>
      <c r="P24" s="40" t="s">
        <v>31</v>
      </c>
      <c r="Q24" s="59">
        <v>1.1000000000000001</v>
      </c>
      <c r="R24" s="387"/>
      <c r="S24" s="35" t="s">
        <v>26</v>
      </c>
      <c r="T24" s="71">
        <f t="shared" si="4"/>
        <v>346.36363636363632</v>
      </c>
      <c r="U24" s="120">
        <v>381</v>
      </c>
    </row>
    <row r="25" spans="1:21" ht="25.5" customHeight="1" x14ac:dyDescent="0.2">
      <c r="A25" s="391">
        <v>4</v>
      </c>
      <c r="B25" s="5" t="s">
        <v>28</v>
      </c>
      <c r="C25" s="329" t="s">
        <v>279</v>
      </c>
      <c r="D25" s="332" t="s">
        <v>29</v>
      </c>
      <c r="E25" s="110">
        <v>200</v>
      </c>
      <c r="F25" s="392">
        <v>200</v>
      </c>
      <c r="G25" s="392" t="s">
        <v>238</v>
      </c>
      <c r="H25" s="393" t="s">
        <v>30</v>
      </c>
      <c r="I25" s="392" t="s">
        <v>31</v>
      </c>
      <c r="J25" s="392" t="s">
        <v>31</v>
      </c>
      <c r="K25" s="106"/>
      <c r="L25" s="39">
        <f>T25*0.2</f>
        <v>39.630434782608695</v>
      </c>
      <c r="M25" s="39">
        <f>T25*0.3</f>
        <v>59.445652173913039</v>
      </c>
      <c r="N25" s="39">
        <f t="shared" ref="N25:N38" si="5">T25*0.2</f>
        <v>39.630434782608695</v>
      </c>
      <c r="O25" s="39" t="s">
        <v>31</v>
      </c>
      <c r="P25" s="39" t="s">
        <v>31</v>
      </c>
      <c r="Q25" s="59">
        <v>46</v>
      </c>
      <c r="R25" s="393" t="s">
        <v>15</v>
      </c>
      <c r="S25" s="36" t="s">
        <v>32</v>
      </c>
      <c r="T25" s="72">
        <f t="shared" si="4"/>
        <v>198.15217391304347</v>
      </c>
      <c r="U25" s="121">
        <v>9115</v>
      </c>
    </row>
    <row r="26" spans="1:21" ht="25.5" customHeight="1" x14ac:dyDescent="0.2">
      <c r="A26" s="391"/>
      <c r="B26" s="344" t="s">
        <v>138</v>
      </c>
      <c r="C26" s="330"/>
      <c r="D26" s="333"/>
      <c r="E26" s="93">
        <v>200</v>
      </c>
      <c r="F26" s="392"/>
      <c r="G26" s="392"/>
      <c r="H26" s="394"/>
      <c r="I26" s="392"/>
      <c r="J26" s="392"/>
      <c r="K26" s="106"/>
      <c r="L26" s="39">
        <f>T26*0.2</f>
        <v>49.654545454545456</v>
      </c>
      <c r="M26" s="39">
        <f>T26*0.3</f>
        <v>74.481818181818184</v>
      </c>
      <c r="N26" s="39">
        <f t="shared" si="5"/>
        <v>49.654545454545456</v>
      </c>
      <c r="O26" s="39" t="s">
        <v>31</v>
      </c>
      <c r="P26" s="39" t="s">
        <v>31</v>
      </c>
      <c r="Q26" s="59">
        <v>22</v>
      </c>
      <c r="R26" s="395"/>
      <c r="S26" s="38" t="s">
        <v>105</v>
      </c>
      <c r="T26" s="72">
        <f t="shared" si="4"/>
        <v>248.27272727272728</v>
      </c>
      <c r="U26" s="120">
        <v>5462</v>
      </c>
    </row>
    <row r="27" spans="1:21" ht="25.5" customHeight="1" x14ac:dyDescent="0.2">
      <c r="A27" s="391"/>
      <c r="B27" s="344"/>
      <c r="C27" s="330"/>
      <c r="D27" s="333"/>
      <c r="E27" s="93"/>
      <c r="F27" s="392"/>
      <c r="G27" s="392"/>
      <c r="H27" s="394"/>
      <c r="I27" s="392"/>
      <c r="J27" s="392"/>
      <c r="K27" s="106"/>
      <c r="L27" s="39">
        <f>T27*0.2</f>
        <v>52.78</v>
      </c>
      <c r="M27" s="39">
        <f>T27*0.3</f>
        <v>79.169999999999987</v>
      </c>
      <c r="N27" s="39">
        <f>T27*0.2</f>
        <v>52.78</v>
      </c>
      <c r="O27" s="39" t="s">
        <v>31</v>
      </c>
      <c r="P27" s="39" t="s">
        <v>31</v>
      </c>
      <c r="Q27" s="59">
        <v>10</v>
      </c>
      <c r="R27" s="393" t="s">
        <v>18</v>
      </c>
      <c r="S27" s="38" t="s">
        <v>106</v>
      </c>
      <c r="T27" s="72">
        <f t="shared" si="4"/>
        <v>263.89999999999998</v>
      </c>
      <c r="U27" s="120">
        <v>2639</v>
      </c>
    </row>
    <row r="28" spans="1:21" ht="25.5" customHeight="1" x14ac:dyDescent="0.2">
      <c r="A28" s="391"/>
      <c r="B28" s="344"/>
      <c r="C28" s="330"/>
      <c r="D28" s="333"/>
      <c r="E28" s="93"/>
      <c r="F28" s="392"/>
      <c r="G28" s="392"/>
      <c r="H28" s="394"/>
      <c r="I28" s="392"/>
      <c r="J28" s="392"/>
      <c r="K28" s="106"/>
      <c r="L28" s="39">
        <f>T28*0.2</f>
        <v>55.9375</v>
      </c>
      <c r="M28" s="39">
        <f>T28*0.3</f>
        <v>83.90625</v>
      </c>
      <c r="N28" s="39">
        <f>T28*0.2</f>
        <v>55.9375</v>
      </c>
      <c r="O28" s="39" t="s">
        <v>31</v>
      </c>
      <c r="P28" s="39" t="s">
        <v>31</v>
      </c>
      <c r="Q28" s="59">
        <v>3.2</v>
      </c>
      <c r="R28" s="394"/>
      <c r="S28" s="38" t="s">
        <v>107</v>
      </c>
      <c r="T28" s="72">
        <f t="shared" si="4"/>
        <v>279.6875</v>
      </c>
      <c r="U28" s="120">
        <v>895</v>
      </c>
    </row>
    <row r="29" spans="1:21" ht="25.5" customHeight="1" x14ac:dyDescent="0.2">
      <c r="A29" s="391"/>
      <c r="B29" s="345"/>
      <c r="C29" s="331"/>
      <c r="D29" s="334"/>
      <c r="E29" s="94"/>
      <c r="F29" s="392"/>
      <c r="G29" s="392"/>
      <c r="H29" s="395"/>
      <c r="I29" s="392"/>
      <c r="J29" s="392"/>
      <c r="K29" s="106"/>
      <c r="L29" s="39">
        <f>T29*0.2</f>
        <v>59.400000000000006</v>
      </c>
      <c r="M29" s="39">
        <f>T29*0.3</f>
        <v>89.1</v>
      </c>
      <c r="N29" s="39">
        <f t="shared" si="5"/>
        <v>59.400000000000006</v>
      </c>
      <c r="O29" s="39" t="s">
        <v>31</v>
      </c>
      <c r="P29" s="39" t="s">
        <v>31</v>
      </c>
      <c r="Q29" s="59">
        <v>1</v>
      </c>
      <c r="R29" s="395"/>
      <c r="S29" s="38" t="s">
        <v>21</v>
      </c>
      <c r="T29" s="72">
        <f t="shared" si="4"/>
        <v>297</v>
      </c>
      <c r="U29" s="120">
        <v>297</v>
      </c>
    </row>
    <row r="30" spans="1:21" ht="30" customHeight="1" x14ac:dyDescent="0.2">
      <c r="A30" s="450" t="s">
        <v>263</v>
      </c>
      <c r="B30" s="451"/>
      <c r="C30" s="451"/>
      <c r="D30" s="451"/>
      <c r="E30" s="451"/>
      <c r="F30" s="451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1"/>
      <c r="R30" s="451"/>
      <c r="S30" s="451"/>
      <c r="T30" s="451"/>
      <c r="U30" s="546"/>
    </row>
    <row r="31" spans="1:21" s="60" customFormat="1" ht="28.5" customHeight="1" x14ac:dyDescent="0.2">
      <c r="A31" s="307">
        <v>5</v>
      </c>
      <c r="B31" s="61" t="s">
        <v>181</v>
      </c>
      <c r="C31" s="310" t="s">
        <v>279</v>
      </c>
      <c r="D31" s="412" t="s">
        <v>178</v>
      </c>
      <c r="E31" s="114"/>
      <c r="F31" s="401" t="s">
        <v>31</v>
      </c>
      <c r="G31" s="401" t="s">
        <v>31</v>
      </c>
      <c r="H31" s="401" t="s">
        <v>31</v>
      </c>
      <c r="I31" s="401">
        <v>400</v>
      </c>
      <c r="J31" s="401">
        <v>1300</v>
      </c>
      <c r="K31" s="107"/>
      <c r="L31" s="403" t="s">
        <v>31</v>
      </c>
      <c r="M31" s="403" t="s">
        <v>31</v>
      </c>
      <c r="N31" s="403" t="s">
        <v>31</v>
      </c>
      <c r="O31" s="403">
        <f>T31*0.4</f>
        <v>268.18064516129033</v>
      </c>
      <c r="P31" s="403">
        <f>T31*1.3</f>
        <v>871.58709677419358</v>
      </c>
      <c r="Q31" s="419">
        <v>15.5</v>
      </c>
      <c r="R31" s="401" t="s">
        <v>69</v>
      </c>
      <c r="S31" s="421" t="s">
        <v>177</v>
      </c>
      <c r="T31" s="369">
        <f t="shared" si="4"/>
        <v>670.45161290322585</v>
      </c>
      <c r="U31" s="417">
        <v>10392</v>
      </c>
    </row>
    <row r="32" spans="1:21" s="60" customFormat="1" ht="152.25" customHeight="1" x14ac:dyDescent="0.2">
      <c r="A32" s="309"/>
      <c r="B32" s="112" t="s">
        <v>202</v>
      </c>
      <c r="C32" s="312"/>
      <c r="D32" s="314"/>
      <c r="E32" s="114"/>
      <c r="F32" s="402"/>
      <c r="G32" s="402"/>
      <c r="H32" s="402"/>
      <c r="I32" s="402"/>
      <c r="J32" s="402"/>
      <c r="K32" s="108"/>
      <c r="L32" s="404"/>
      <c r="M32" s="404"/>
      <c r="N32" s="404"/>
      <c r="O32" s="404"/>
      <c r="P32" s="404"/>
      <c r="Q32" s="420"/>
      <c r="R32" s="402"/>
      <c r="S32" s="422"/>
      <c r="T32" s="370"/>
      <c r="U32" s="418"/>
    </row>
    <row r="33" spans="1:21" s="60" customFormat="1" ht="46.5" customHeight="1" x14ac:dyDescent="0.2">
      <c r="A33" s="405">
        <v>6</v>
      </c>
      <c r="B33" s="251" t="s">
        <v>251</v>
      </c>
      <c r="C33" s="329" t="s">
        <v>279</v>
      </c>
      <c r="D33" s="332" t="s">
        <v>178</v>
      </c>
      <c r="E33" s="225"/>
      <c r="F33" s="433">
        <v>100</v>
      </c>
      <c r="G33" s="434"/>
      <c r="H33" s="434"/>
      <c r="I33" s="434"/>
      <c r="J33" s="435"/>
      <c r="K33" s="222">
        <v>100</v>
      </c>
      <c r="L33" s="423">
        <f>T33*0.1</f>
        <v>52.211111111111109</v>
      </c>
      <c r="M33" s="423"/>
      <c r="N33" s="392" t="str">
        <f>CONCATENATE(ROUND(Q33*1000/K33,2))</f>
        <v>90</v>
      </c>
      <c r="O33" s="392"/>
      <c r="P33" s="392"/>
      <c r="Q33" s="36">
        <v>9</v>
      </c>
      <c r="R33" s="393" t="s">
        <v>88</v>
      </c>
      <c r="S33" s="78" t="s">
        <v>252</v>
      </c>
      <c r="T33" s="156">
        <f>U33/Q33</f>
        <v>522.11111111111109</v>
      </c>
      <c r="U33" s="151">
        <v>4699</v>
      </c>
    </row>
    <row r="34" spans="1:21" s="60" customFormat="1" ht="60" customHeight="1" x14ac:dyDescent="0.2">
      <c r="A34" s="406"/>
      <c r="B34" s="344" t="s">
        <v>200</v>
      </c>
      <c r="C34" s="330"/>
      <c r="D34" s="407"/>
      <c r="E34" s="225"/>
      <c r="F34" s="436"/>
      <c r="G34" s="437"/>
      <c r="H34" s="437"/>
      <c r="I34" s="437"/>
      <c r="J34" s="438"/>
      <c r="K34" s="222">
        <v>100</v>
      </c>
      <c r="L34" s="423">
        <f>T34*0.1</f>
        <v>55.964285714285722</v>
      </c>
      <c r="M34" s="423"/>
      <c r="N34" s="392" t="str">
        <f>CONCATENATE(ROUND(Q34*1000/K34,2))</f>
        <v>28</v>
      </c>
      <c r="O34" s="392"/>
      <c r="P34" s="392"/>
      <c r="Q34" s="36">
        <v>2.8</v>
      </c>
      <c r="R34" s="394"/>
      <c r="S34" s="78" t="s">
        <v>253</v>
      </c>
      <c r="T34" s="156">
        <f>U34/Q34</f>
        <v>559.64285714285722</v>
      </c>
      <c r="U34" s="151">
        <v>1567</v>
      </c>
    </row>
    <row r="35" spans="1:21" s="60" customFormat="1" ht="60" customHeight="1" x14ac:dyDescent="0.2">
      <c r="A35" s="406"/>
      <c r="B35" s="344"/>
      <c r="C35" s="330"/>
      <c r="D35" s="407"/>
      <c r="E35" s="225"/>
      <c r="F35" s="436"/>
      <c r="G35" s="437"/>
      <c r="H35" s="437"/>
      <c r="I35" s="437"/>
      <c r="J35" s="438"/>
      <c r="K35" s="222">
        <v>100</v>
      </c>
      <c r="L35" s="423">
        <f>T35*0.1</f>
        <v>68.811111111111117</v>
      </c>
      <c r="M35" s="423"/>
      <c r="N35" s="392" t="str">
        <f>CONCATENATE(ROUND(Q35*1000/K35,2))</f>
        <v>90</v>
      </c>
      <c r="O35" s="392"/>
      <c r="P35" s="392"/>
      <c r="Q35" s="36">
        <v>9</v>
      </c>
      <c r="R35" s="394"/>
      <c r="S35" s="78" t="s">
        <v>254</v>
      </c>
      <c r="T35" s="156">
        <f>U35/Q35</f>
        <v>688.11111111111109</v>
      </c>
      <c r="U35" s="151">
        <v>6193</v>
      </c>
    </row>
    <row r="36" spans="1:21" s="60" customFormat="1" ht="60" customHeight="1" x14ac:dyDescent="0.2">
      <c r="A36" s="444"/>
      <c r="B36" s="345"/>
      <c r="C36" s="331"/>
      <c r="D36" s="523"/>
      <c r="E36" s="225"/>
      <c r="F36" s="439"/>
      <c r="G36" s="440"/>
      <c r="H36" s="440"/>
      <c r="I36" s="440"/>
      <c r="J36" s="441"/>
      <c r="K36" s="222">
        <v>100</v>
      </c>
      <c r="L36" s="423">
        <f>T36*0.1</f>
        <v>69.142857142857153</v>
      </c>
      <c r="M36" s="423"/>
      <c r="N36" s="392" t="str">
        <f>CONCATENATE(ROUND(Q36*1000/K36,2))</f>
        <v>28</v>
      </c>
      <c r="O36" s="392"/>
      <c r="P36" s="392"/>
      <c r="Q36" s="36">
        <v>2.8</v>
      </c>
      <c r="R36" s="395"/>
      <c r="S36" s="78" t="s">
        <v>255</v>
      </c>
      <c r="T36" s="156">
        <f>U36/Q36</f>
        <v>691.42857142857144</v>
      </c>
      <c r="U36" s="120">
        <v>1936</v>
      </c>
    </row>
    <row r="37" spans="1:21" ht="30" customHeight="1" x14ac:dyDescent="0.2">
      <c r="A37" s="547" t="s">
        <v>262</v>
      </c>
      <c r="B37" s="548"/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</row>
    <row r="38" spans="1:21" ht="29.25" customHeight="1" x14ac:dyDescent="0.2">
      <c r="A38" s="411">
        <v>7</v>
      </c>
      <c r="B38" s="80" t="s">
        <v>36</v>
      </c>
      <c r="C38" s="310" t="s">
        <v>279</v>
      </c>
      <c r="D38" s="412" t="s">
        <v>37</v>
      </c>
      <c r="E38" s="235"/>
      <c r="F38" s="349" t="s">
        <v>31</v>
      </c>
      <c r="G38" s="211">
        <v>300</v>
      </c>
      <c r="H38" s="211">
        <v>200</v>
      </c>
      <c r="I38" s="349" t="s">
        <v>31</v>
      </c>
      <c r="J38" s="349" t="s">
        <v>31</v>
      </c>
      <c r="K38" s="212"/>
      <c r="L38" s="403" t="s">
        <v>31</v>
      </c>
      <c r="M38" s="210">
        <f>T38*0.3</f>
        <v>28.068749999999998</v>
      </c>
      <c r="N38" s="210">
        <f t="shared" si="5"/>
        <v>18.712500000000002</v>
      </c>
      <c r="O38" s="401" t="s">
        <v>31</v>
      </c>
      <c r="P38" s="401" t="s">
        <v>31</v>
      </c>
      <c r="Q38" s="59">
        <v>48</v>
      </c>
      <c r="R38" s="401" t="s">
        <v>15</v>
      </c>
      <c r="S38" s="211" t="s">
        <v>38</v>
      </c>
      <c r="T38" s="81">
        <f>U38/Q38</f>
        <v>93.5625</v>
      </c>
      <c r="U38" s="120">
        <v>4491</v>
      </c>
    </row>
    <row r="39" spans="1:21" ht="32.25" customHeight="1" x14ac:dyDescent="0.2">
      <c r="A39" s="411"/>
      <c r="B39" s="409" t="s">
        <v>122</v>
      </c>
      <c r="C39" s="311"/>
      <c r="D39" s="413"/>
      <c r="E39" s="228"/>
      <c r="F39" s="349"/>
      <c r="G39" s="349" t="s">
        <v>40</v>
      </c>
      <c r="H39" s="401" t="s">
        <v>41</v>
      </c>
      <c r="I39" s="349"/>
      <c r="J39" s="349"/>
      <c r="K39" s="213"/>
      <c r="L39" s="424"/>
      <c r="M39" s="210">
        <f>T39*0.103</f>
        <v>23.003861538461535</v>
      </c>
      <c r="N39" s="210">
        <f>T39*0.069</f>
        <v>15.410353846153846</v>
      </c>
      <c r="O39" s="408"/>
      <c r="P39" s="408"/>
      <c r="Q39" s="59">
        <v>65</v>
      </c>
      <c r="R39" s="402"/>
      <c r="S39" s="211" t="s">
        <v>42</v>
      </c>
      <c r="T39" s="81">
        <f>U39/Q39</f>
        <v>223.33846153846153</v>
      </c>
      <c r="U39" s="120">
        <v>14517</v>
      </c>
    </row>
    <row r="40" spans="1:21" ht="32.25" customHeight="1" x14ac:dyDescent="0.2">
      <c r="A40" s="411"/>
      <c r="B40" s="409"/>
      <c r="C40" s="311"/>
      <c r="D40" s="413"/>
      <c r="E40" s="228"/>
      <c r="F40" s="349"/>
      <c r="G40" s="349"/>
      <c r="H40" s="408"/>
      <c r="I40" s="349"/>
      <c r="J40" s="349"/>
      <c r="K40" s="213"/>
      <c r="L40" s="424"/>
      <c r="M40" s="210">
        <f>T40*0.103</f>
        <v>24.616999999999997</v>
      </c>
      <c r="N40" s="210">
        <f>T40*0.069</f>
        <v>16.491</v>
      </c>
      <c r="O40" s="408"/>
      <c r="P40" s="408"/>
      <c r="Q40" s="59">
        <v>16</v>
      </c>
      <c r="R40" s="401" t="s">
        <v>18</v>
      </c>
      <c r="S40" s="211" t="s">
        <v>43</v>
      </c>
      <c r="T40" s="81">
        <f>U40/Q40</f>
        <v>239</v>
      </c>
      <c r="U40" s="120">
        <v>3824</v>
      </c>
    </row>
    <row r="41" spans="1:21" ht="32.25" customHeight="1" x14ac:dyDescent="0.2">
      <c r="A41" s="411"/>
      <c r="B41" s="410"/>
      <c r="C41" s="312"/>
      <c r="D41" s="414"/>
      <c r="E41" s="217"/>
      <c r="F41" s="349"/>
      <c r="G41" s="349"/>
      <c r="H41" s="402"/>
      <c r="I41" s="349"/>
      <c r="J41" s="349"/>
      <c r="K41" s="214"/>
      <c r="L41" s="404"/>
      <c r="M41" s="210">
        <f>T41*0.103</f>
        <v>26.367999999999999</v>
      </c>
      <c r="N41" s="210">
        <f>T41*0.069</f>
        <v>17.664000000000001</v>
      </c>
      <c r="O41" s="402"/>
      <c r="P41" s="402"/>
      <c r="Q41" s="59">
        <v>5</v>
      </c>
      <c r="R41" s="402"/>
      <c r="S41" s="211" t="s">
        <v>44</v>
      </c>
      <c r="T41" s="81">
        <f>U41/Q41</f>
        <v>256</v>
      </c>
      <c r="U41" s="120">
        <v>1280</v>
      </c>
    </row>
    <row r="42" spans="1:21" ht="26.25" customHeight="1" x14ac:dyDescent="0.2">
      <c r="A42" s="405">
        <v>8</v>
      </c>
      <c r="B42" s="5" t="s">
        <v>142</v>
      </c>
      <c r="C42" s="329" t="s">
        <v>279</v>
      </c>
      <c r="D42" s="332" t="s">
        <v>159</v>
      </c>
      <c r="E42" s="252"/>
      <c r="F42" s="393" t="s">
        <v>31</v>
      </c>
      <c r="G42" s="393">
        <v>100</v>
      </c>
      <c r="H42" s="393">
        <v>50</v>
      </c>
      <c r="I42" s="393" t="s">
        <v>31</v>
      </c>
      <c r="J42" s="393" t="s">
        <v>31</v>
      </c>
      <c r="K42" s="220"/>
      <c r="L42" s="393" t="s">
        <v>31</v>
      </c>
      <c r="M42" s="392">
        <f>T42*0.1</f>
        <v>7.1400000000000006</v>
      </c>
      <c r="N42" s="392">
        <f>T42*0.05</f>
        <v>3.5700000000000003</v>
      </c>
      <c r="O42" s="393" t="s">
        <v>31</v>
      </c>
      <c r="P42" s="393" t="s">
        <v>31</v>
      </c>
      <c r="Q42" s="36">
        <v>25</v>
      </c>
      <c r="R42" s="393" t="s">
        <v>34</v>
      </c>
      <c r="S42" s="425" t="s">
        <v>35</v>
      </c>
      <c r="T42" s="427">
        <f>U42/Q42</f>
        <v>71.400000000000006</v>
      </c>
      <c r="U42" s="415">
        <v>1785</v>
      </c>
    </row>
    <row r="43" spans="1:21" ht="53.25" customHeight="1" x14ac:dyDescent="0.2">
      <c r="A43" s="406"/>
      <c r="B43" s="227" t="s">
        <v>311</v>
      </c>
      <c r="C43" s="330"/>
      <c r="D43" s="407"/>
      <c r="E43" s="253"/>
      <c r="F43" s="394"/>
      <c r="G43" s="394"/>
      <c r="H43" s="394"/>
      <c r="I43" s="394"/>
      <c r="J43" s="394"/>
      <c r="K43" s="221"/>
      <c r="L43" s="394"/>
      <c r="M43" s="392"/>
      <c r="N43" s="392"/>
      <c r="O43" s="394"/>
      <c r="P43" s="394"/>
      <c r="Q43" s="36"/>
      <c r="R43" s="394"/>
      <c r="S43" s="426"/>
      <c r="T43" s="428"/>
      <c r="U43" s="416"/>
    </row>
    <row r="44" spans="1:21" ht="42.75" customHeight="1" x14ac:dyDescent="0.2">
      <c r="A44" s="307">
        <v>9</v>
      </c>
      <c r="B44" s="80" t="s">
        <v>164</v>
      </c>
      <c r="C44" s="310" t="s">
        <v>279</v>
      </c>
      <c r="D44" s="412" t="s">
        <v>145</v>
      </c>
      <c r="E44" s="235"/>
      <c r="F44" s="401" t="s">
        <v>126</v>
      </c>
      <c r="G44" s="401">
        <v>600</v>
      </c>
      <c r="H44" s="401">
        <v>300</v>
      </c>
      <c r="I44" s="401" t="s">
        <v>126</v>
      </c>
      <c r="J44" s="401" t="s">
        <v>126</v>
      </c>
      <c r="K44" s="212"/>
      <c r="L44" s="401" t="s">
        <v>126</v>
      </c>
      <c r="M44" s="210">
        <f>T44*0.6</f>
        <v>38.890909090909084</v>
      </c>
      <c r="N44" s="211">
        <f>T44*0.3</f>
        <v>19.445454545454542</v>
      </c>
      <c r="O44" s="401" t="s">
        <v>126</v>
      </c>
      <c r="P44" s="401" t="s">
        <v>126</v>
      </c>
      <c r="Q44" s="59">
        <v>11</v>
      </c>
      <c r="R44" s="401" t="s">
        <v>141</v>
      </c>
      <c r="S44" s="234" t="s">
        <v>24</v>
      </c>
      <c r="T44" s="254">
        <f>U44/Q44</f>
        <v>64.818181818181813</v>
      </c>
      <c r="U44" s="122">
        <v>713</v>
      </c>
    </row>
    <row r="45" spans="1:21" ht="69" customHeight="1" x14ac:dyDescent="0.2">
      <c r="A45" s="308"/>
      <c r="B45" s="186" t="s">
        <v>150</v>
      </c>
      <c r="C45" s="311"/>
      <c r="D45" s="413"/>
      <c r="E45" s="235"/>
      <c r="F45" s="408"/>
      <c r="G45" s="408"/>
      <c r="H45" s="408"/>
      <c r="I45" s="408"/>
      <c r="J45" s="408"/>
      <c r="K45" s="213"/>
      <c r="L45" s="408"/>
      <c r="M45" s="239">
        <f>T45*0.6</f>
        <v>41.345454545454544</v>
      </c>
      <c r="N45" s="212">
        <f>T45*0.3</f>
        <v>20.672727272727272</v>
      </c>
      <c r="O45" s="408"/>
      <c r="P45" s="408"/>
      <c r="Q45" s="238">
        <v>5.5</v>
      </c>
      <c r="R45" s="408"/>
      <c r="S45" s="234" t="s">
        <v>140</v>
      </c>
      <c r="T45" s="254">
        <f>U45/Q45</f>
        <v>68.909090909090907</v>
      </c>
      <c r="U45" s="122">
        <v>379</v>
      </c>
    </row>
    <row r="46" spans="1:21" ht="30" customHeight="1" x14ac:dyDescent="0.2">
      <c r="A46" s="442" t="s">
        <v>264</v>
      </c>
      <c r="B46" s="442"/>
      <c r="C46" s="442"/>
      <c r="D46" s="442"/>
      <c r="E46" s="442"/>
      <c r="F46" s="442"/>
      <c r="G46" s="442"/>
      <c r="H46" s="442"/>
      <c r="I46" s="442"/>
      <c r="J46" s="442"/>
      <c r="K46" s="442"/>
      <c r="L46" s="442"/>
      <c r="M46" s="442"/>
      <c r="N46" s="442"/>
      <c r="O46" s="442"/>
      <c r="P46" s="442"/>
      <c r="Q46" s="442"/>
      <c r="R46" s="442"/>
      <c r="S46" s="442"/>
      <c r="T46" s="442"/>
      <c r="U46" s="442"/>
    </row>
    <row r="47" spans="1:21" ht="26.25" customHeight="1" x14ac:dyDescent="0.2">
      <c r="A47" s="391">
        <v>10</v>
      </c>
      <c r="B47" s="5" t="s">
        <v>45</v>
      </c>
      <c r="C47" s="329" t="s">
        <v>279</v>
      </c>
      <c r="D47" s="432" t="s">
        <v>46</v>
      </c>
      <c r="E47" s="56"/>
      <c r="F47" s="433" t="s">
        <v>47</v>
      </c>
      <c r="G47" s="434"/>
      <c r="H47" s="434"/>
      <c r="I47" s="434"/>
      <c r="J47" s="435"/>
      <c r="K47" s="230"/>
      <c r="L47" s="429" t="str">
        <f>CONCATENATE(ROUND(T47*0.1,2),"-",ROUND(T47*0.23,2))</f>
        <v>15,57-35,81</v>
      </c>
      <c r="M47" s="430"/>
      <c r="N47" s="430"/>
      <c r="O47" s="430"/>
      <c r="P47" s="431"/>
      <c r="Q47" s="36">
        <v>43</v>
      </c>
      <c r="R47" s="393" t="s">
        <v>15</v>
      </c>
      <c r="S47" s="36" t="s">
        <v>48</v>
      </c>
      <c r="T47" s="72">
        <f t="shared" ref="T47:T58" si="6">U47/Q47</f>
        <v>155.69767441860466</v>
      </c>
      <c r="U47" s="120">
        <v>6695</v>
      </c>
    </row>
    <row r="48" spans="1:21" ht="24" customHeight="1" x14ac:dyDescent="0.2">
      <c r="A48" s="391"/>
      <c r="B48" s="344" t="s">
        <v>123</v>
      </c>
      <c r="C48" s="330"/>
      <c r="D48" s="333"/>
      <c r="E48" s="58"/>
      <c r="F48" s="436"/>
      <c r="G48" s="437"/>
      <c r="H48" s="437"/>
      <c r="I48" s="437"/>
      <c r="J48" s="438"/>
      <c r="K48" s="232"/>
      <c r="L48" s="429" t="str">
        <f>CONCATENATE(ROUND(T48*0.1,2),"-",ROUND(T48*0.23,2))</f>
        <v>16,66-38,32</v>
      </c>
      <c r="M48" s="430"/>
      <c r="N48" s="430"/>
      <c r="O48" s="430"/>
      <c r="P48" s="431"/>
      <c r="Q48" s="36">
        <v>21</v>
      </c>
      <c r="R48" s="394"/>
      <c r="S48" s="36" t="s">
        <v>49</v>
      </c>
      <c r="T48" s="72">
        <f t="shared" si="6"/>
        <v>166.61904761904762</v>
      </c>
      <c r="U48" s="120">
        <v>3499</v>
      </c>
    </row>
    <row r="49" spans="1:21" ht="36.75" customHeight="1" x14ac:dyDescent="0.2">
      <c r="A49" s="391"/>
      <c r="B49" s="345"/>
      <c r="C49" s="331"/>
      <c r="D49" s="334"/>
      <c r="E49" s="55"/>
      <c r="F49" s="439"/>
      <c r="G49" s="440"/>
      <c r="H49" s="440"/>
      <c r="I49" s="440"/>
      <c r="J49" s="441"/>
      <c r="K49" s="233"/>
      <c r="L49" s="429" t="str">
        <f>CONCATENATE(ROUND(T49*0.1,2),"-",ROUND(T49*0.23,2))</f>
        <v>17,82-40,99</v>
      </c>
      <c r="M49" s="430"/>
      <c r="N49" s="430"/>
      <c r="O49" s="430"/>
      <c r="P49" s="431"/>
      <c r="Q49" s="36">
        <v>9.5</v>
      </c>
      <c r="R49" s="229" t="s">
        <v>18</v>
      </c>
      <c r="S49" s="36" t="s">
        <v>50</v>
      </c>
      <c r="T49" s="72">
        <f t="shared" si="6"/>
        <v>178.21052631578948</v>
      </c>
      <c r="U49" s="120">
        <v>1693</v>
      </c>
    </row>
    <row r="50" spans="1:21" ht="30.75" customHeight="1" x14ac:dyDescent="0.2">
      <c r="A50" s="411">
        <v>11</v>
      </c>
      <c r="B50" s="80" t="s">
        <v>51</v>
      </c>
      <c r="C50" s="310" t="s">
        <v>279</v>
      </c>
      <c r="D50" s="443" t="s">
        <v>46</v>
      </c>
      <c r="E50" s="69"/>
      <c r="F50" s="315" t="s">
        <v>52</v>
      </c>
      <c r="G50" s="316"/>
      <c r="H50" s="316"/>
      <c r="I50" s="316"/>
      <c r="J50" s="317"/>
      <c r="K50" s="207"/>
      <c r="L50" s="346" t="str">
        <f t="shared" ref="L50:L55" si="7">CONCATENATE(ROUND(T50*0.15,2),"-",ROUND(T50*0.35,2))</f>
        <v>24,7-57,64</v>
      </c>
      <c r="M50" s="347"/>
      <c r="N50" s="347"/>
      <c r="O50" s="347"/>
      <c r="P50" s="348"/>
      <c r="Q50" s="59">
        <v>43</v>
      </c>
      <c r="R50" s="401" t="s">
        <v>15</v>
      </c>
      <c r="S50" s="59" t="s">
        <v>48</v>
      </c>
      <c r="T50" s="81">
        <f t="shared" si="6"/>
        <v>164.67441860465115</v>
      </c>
      <c r="U50" s="120">
        <v>7081</v>
      </c>
    </row>
    <row r="51" spans="1:21" ht="37.5" customHeight="1" x14ac:dyDescent="0.2">
      <c r="A51" s="411"/>
      <c r="B51" s="409" t="s">
        <v>124</v>
      </c>
      <c r="C51" s="311"/>
      <c r="D51" s="413"/>
      <c r="E51" s="82"/>
      <c r="F51" s="318"/>
      <c r="G51" s="319"/>
      <c r="H51" s="319"/>
      <c r="I51" s="319"/>
      <c r="J51" s="320"/>
      <c r="K51" s="208"/>
      <c r="L51" s="346" t="str">
        <f t="shared" si="7"/>
        <v>26,44-61,68</v>
      </c>
      <c r="M51" s="347"/>
      <c r="N51" s="347"/>
      <c r="O51" s="347"/>
      <c r="P51" s="348"/>
      <c r="Q51" s="59">
        <v>21</v>
      </c>
      <c r="R51" s="402"/>
      <c r="S51" s="59" t="s">
        <v>49</v>
      </c>
      <c r="T51" s="81">
        <f t="shared" si="6"/>
        <v>176.23809523809524</v>
      </c>
      <c r="U51" s="120">
        <v>3701</v>
      </c>
    </row>
    <row r="52" spans="1:21" ht="54" customHeight="1" x14ac:dyDescent="0.2">
      <c r="A52" s="411"/>
      <c r="B52" s="410"/>
      <c r="C52" s="312"/>
      <c r="D52" s="414"/>
      <c r="E52" s="70"/>
      <c r="F52" s="321"/>
      <c r="G52" s="322"/>
      <c r="H52" s="322"/>
      <c r="I52" s="322"/>
      <c r="J52" s="323"/>
      <c r="K52" s="209"/>
      <c r="L52" s="346" t="str">
        <f t="shared" si="7"/>
        <v>28,29-66,02</v>
      </c>
      <c r="M52" s="347"/>
      <c r="N52" s="347"/>
      <c r="O52" s="347"/>
      <c r="P52" s="348"/>
      <c r="Q52" s="59">
        <v>9.5</v>
      </c>
      <c r="R52" s="211" t="s">
        <v>18</v>
      </c>
      <c r="S52" s="59" t="s">
        <v>50</v>
      </c>
      <c r="T52" s="81">
        <f t="shared" si="6"/>
        <v>188.63157894736841</v>
      </c>
      <c r="U52" s="120">
        <v>1792</v>
      </c>
    </row>
    <row r="53" spans="1:21" ht="26.25" customHeight="1" x14ac:dyDescent="0.2">
      <c r="A53" s="405">
        <v>12</v>
      </c>
      <c r="B53" s="5" t="s">
        <v>53</v>
      </c>
      <c r="C53" s="329" t="s">
        <v>279</v>
      </c>
      <c r="D53" s="432" t="s">
        <v>46</v>
      </c>
      <c r="E53" s="58"/>
      <c r="F53" s="433" t="s">
        <v>52</v>
      </c>
      <c r="G53" s="434"/>
      <c r="H53" s="434"/>
      <c r="I53" s="434"/>
      <c r="J53" s="435"/>
      <c r="K53" s="230"/>
      <c r="L53" s="429" t="str">
        <f t="shared" si="7"/>
        <v>23,55-54,94</v>
      </c>
      <c r="M53" s="430"/>
      <c r="N53" s="430"/>
      <c r="O53" s="430"/>
      <c r="P53" s="431"/>
      <c r="Q53" s="36">
        <v>43</v>
      </c>
      <c r="R53" s="393" t="s">
        <v>15</v>
      </c>
      <c r="S53" s="36" t="s">
        <v>54</v>
      </c>
      <c r="T53" s="72">
        <f t="shared" si="6"/>
        <v>156.97674418604652</v>
      </c>
      <c r="U53" s="120">
        <v>6750</v>
      </c>
    </row>
    <row r="54" spans="1:21" ht="26.25" customHeight="1" x14ac:dyDescent="0.2">
      <c r="A54" s="406"/>
      <c r="B54" s="344" t="s">
        <v>55</v>
      </c>
      <c r="C54" s="330"/>
      <c r="D54" s="333"/>
      <c r="E54" s="56"/>
      <c r="F54" s="436"/>
      <c r="G54" s="437"/>
      <c r="H54" s="437"/>
      <c r="I54" s="437"/>
      <c r="J54" s="438"/>
      <c r="K54" s="232"/>
      <c r="L54" s="429" t="str">
        <f t="shared" si="7"/>
        <v>25,2-58,8</v>
      </c>
      <c r="M54" s="430"/>
      <c r="N54" s="430"/>
      <c r="O54" s="430"/>
      <c r="P54" s="431"/>
      <c r="Q54" s="36">
        <v>21</v>
      </c>
      <c r="R54" s="395"/>
      <c r="S54" s="36" t="s">
        <v>56</v>
      </c>
      <c r="T54" s="72">
        <f t="shared" si="6"/>
        <v>168</v>
      </c>
      <c r="U54" s="120">
        <v>3528</v>
      </c>
    </row>
    <row r="55" spans="1:21" ht="26.25" customHeight="1" x14ac:dyDescent="0.2">
      <c r="A55" s="444"/>
      <c r="B55" s="345"/>
      <c r="C55" s="331"/>
      <c r="D55" s="334"/>
      <c r="E55" s="55"/>
      <c r="F55" s="439"/>
      <c r="G55" s="440"/>
      <c r="H55" s="440"/>
      <c r="I55" s="440"/>
      <c r="J55" s="441"/>
      <c r="K55" s="233"/>
      <c r="L55" s="429" t="str">
        <f t="shared" si="7"/>
        <v>26,95-62,89</v>
      </c>
      <c r="M55" s="430"/>
      <c r="N55" s="430"/>
      <c r="O55" s="430"/>
      <c r="P55" s="431"/>
      <c r="Q55" s="36">
        <v>9.5</v>
      </c>
      <c r="R55" s="229" t="s">
        <v>18</v>
      </c>
      <c r="S55" s="36" t="s">
        <v>57</v>
      </c>
      <c r="T55" s="72">
        <f t="shared" si="6"/>
        <v>179.68421052631578</v>
      </c>
      <c r="U55" s="120">
        <v>1707</v>
      </c>
    </row>
    <row r="56" spans="1:21" ht="24" customHeight="1" x14ac:dyDescent="0.2">
      <c r="A56" s="411">
        <v>13</v>
      </c>
      <c r="B56" s="80" t="s">
        <v>58</v>
      </c>
      <c r="C56" s="310" t="s">
        <v>279</v>
      </c>
      <c r="D56" s="443" t="s">
        <v>46</v>
      </c>
      <c r="E56" s="69"/>
      <c r="F56" s="315" t="s">
        <v>206</v>
      </c>
      <c r="G56" s="316"/>
      <c r="H56" s="316"/>
      <c r="I56" s="316"/>
      <c r="J56" s="317"/>
      <c r="K56" s="207"/>
      <c r="L56" s="346" t="str">
        <f>CONCATENATE(ROUND(T56*1,2),"-",ROUND(T56*3,2))</f>
        <v>156,98-470,93</v>
      </c>
      <c r="M56" s="347"/>
      <c r="N56" s="347"/>
      <c r="O56" s="347"/>
      <c r="P56" s="348"/>
      <c r="Q56" s="59">
        <v>43</v>
      </c>
      <c r="R56" s="401" t="s">
        <v>15</v>
      </c>
      <c r="S56" s="59" t="s">
        <v>54</v>
      </c>
      <c r="T56" s="81">
        <f t="shared" si="6"/>
        <v>156.97674418604652</v>
      </c>
      <c r="U56" s="120">
        <v>6750</v>
      </c>
    </row>
    <row r="57" spans="1:21" ht="24" customHeight="1" x14ac:dyDescent="0.2">
      <c r="A57" s="411"/>
      <c r="B57" s="409" t="s">
        <v>59</v>
      </c>
      <c r="C57" s="311"/>
      <c r="D57" s="413"/>
      <c r="E57" s="82"/>
      <c r="F57" s="318"/>
      <c r="G57" s="319"/>
      <c r="H57" s="319"/>
      <c r="I57" s="319"/>
      <c r="J57" s="320"/>
      <c r="K57" s="208"/>
      <c r="L57" s="346" t="str">
        <f>CONCATENATE(ROUND(T57*1,2),"-",ROUND(T57*3,2))</f>
        <v>168-504</v>
      </c>
      <c r="M57" s="347"/>
      <c r="N57" s="347"/>
      <c r="O57" s="347"/>
      <c r="P57" s="348"/>
      <c r="Q57" s="59">
        <v>21</v>
      </c>
      <c r="R57" s="402"/>
      <c r="S57" s="59" t="s">
        <v>56</v>
      </c>
      <c r="T57" s="81">
        <f t="shared" si="6"/>
        <v>168</v>
      </c>
      <c r="U57" s="120">
        <v>3528</v>
      </c>
    </row>
    <row r="58" spans="1:21" ht="33.75" customHeight="1" x14ac:dyDescent="0.2">
      <c r="A58" s="411"/>
      <c r="B58" s="410"/>
      <c r="C58" s="312"/>
      <c r="D58" s="414"/>
      <c r="E58" s="70"/>
      <c r="F58" s="321"/>
      <c r="G58" s="322"/>
      <c r="H58" s="322"/>
      <c r="I58" s="322"/>
      <c r="J58" s="323"/>
      <c r="K58" s="209"/>
      <c r="L58" s="346" t="str">
        <f>CONCATENATE(ROUND(T58*1,2),"-",ROUND(T58*3,2))</f>
        <v>179,68-539,05</v>
      </c>
      <c r="M58" s="347"/>
      <c r="N58" s="347"/>
      <c r="O58" s="347"/>
      <c r="P58" s="348"/>
      <c r="Q58" s="59">
        <v>9.5</v>
      </c>
      <c r="R58" s="211" t="s">
        <v>18</v>
      </c>
      <c r="S58" s="59" t="s">
        <v>50</v>
      </c>
      <c r="T58" s="81">
        <f t="shared" si="6"/>
        <v>179.68421052631578</v>
      </c>
      <c r="U58" s="120">
        <v>1707</v>
      </c>
    </row>
    <row r="59" spans="1:21" ht="30" customHeight="1" x14ac:dyDescent="0.2">
      <c r="A59" s="450" t="s">
        <v>265</v>
      </c>
      <c r="B59" s="451"/>
      <c r="C59" s="451"/>
      <c r="D59" s="451"/>
      <c r="E59" s="451"/>
      <c r="F59" s="451"/>
      <c r="G59" s="451"/>
      <c r="H59" s="451"/>
      <c r="I59" s="451"/>
      <c r="J59" s="451"/>
      <c r="K59" s="451"/>
      <c r="L59" s="451"/>
      <c r="M59" s="451"/>
      <c r="N59" s="451"/>
      <c r="O59" s="451"/>
      <c r="P59" s="451"/>
      <c r="Q59" s="451"/>
      <c r="R59" s="451"/>
      <c r="S59" s="451"/>
      <c r="T59" s="451"/>
      <c r="U59" s="451"/>
    </row>
    <row r="60" spans="1:21" ht="59.25" customHeight="1" x14ac:dyDescent="0.2">
      <c r="A60" s="174" t="s">
        <v>0</v>
      </c>
      <c r="B60" s="172" t="s">
        <v>1</v>
      </c>
      <c r="C60" s="205" t="s">
        <v>278</v>
      </c>
      <c r="D60" s="171" t="s">
        <v>2</v>
      </c>
      <c r="E60" s="25"/>
      <c r="F60" s="350" t="s">
        <v>281</v>
      </c>
      <c r="G60" s="351"/>
      <c r="H60" s="351"/>
      <c r="I60" s="351"/>
      <c r="J60" s="352"/>
      <c r="K60" s="66"/>
      <c r="L60" s="350" t="s">
        <v>4</v>
      </c>
      <c r="M60" s="351"/>
      <c r="N60" s="351"/>
      <c r="O60" s="351"/>
      <c r="P60" s="352"/>
      <c r="Q60" s="62"/>
      <c r="R60" s="171" t="s">
        <v>5</v>
      </c>
      <c r="S60" s="171" t="s">
        <v>6</v>
      </c>
      <c r="T60" s="172" t="s">
        <v>280</v>
      </c>
      <c r="U60" s="173" t="s">
        <v>205</v>
      </c>
    </row>
    <row r="61" spans="1:21" s="131" customFormat="1" ht="23.25" customHeight="1" x14ac:dyDescent="0.2">
      <c r="A61" s="366">
        <v>14</v>
      </c>
      <c r="B61" s="135" t="s">
        <v>210</v>
      </c>
      <c r="C61" s="534" t="s">
        <v>279</v>
      </c>
      <c r="D61" s="367" t="s">
        <v>211</v>
      </c>
      <c r="E61" s="367"/>
      <c r="F61" s="371" t="s">
        <v>218</v>
      </c>
      <c r="G61" s="372"/>
      <c r="H61" s="372"/>
      <c r="I61" s="372"/>
      <c r="J61" s="373"/>
      <c r="K61" s="134"/>
      <c r="L61" s="371" t="s">
        <v>31</v>
      </c>
      <c r="M61" s="372"/>
      <c r="N61" s="372"/>
      <c r="O61" s="372"/>
      <c r="P61" s="373"/>
      <c r="Q61" s="134" t="s">
        <v>303</v>
      </c>
      <c r="R61" s="368" t="s">
        <v>212</v>
      </c>
      <c r="S61" s="368" t="s">
        <v>35</v>
      </c>
      <c r="T61" s="369">
        <f>U61/Q61</f>
        <v>315</v>
      </c>
      <c r="U61" s="358">
        <v>7875</v>
      </c>
    </row>
    <row r="62" spans="1:21" s="131" customFormat="1" ht="129" customHeight="1" x14ac:dyDescent="0.2">
      <c r="A62" s="366"/>
      <c r="B62" s="133" t="s">
        <v>213</v>
      </c>
      <c r="C62" s="535"/>
      <c r="D62" s="367"/>
      <c r="E62" s="367"/>
      <c r="F62" s="374"/>
      <c r="G62" s="375"/>
      <c r="H62" s="375"/>
      <c r="I62" s="375"/>
      <c r="J62" s="376"/>
      <c r="K62" s="134"/>
      <c r="L62" s="374"/>
      <c r="M62" s="375"/>
      <c r="N62" s="375"/>
      <c r="O62" s="375"/>
      <c r="P62" s="376"/>
      <c r="Q62" s="134"/>
      <c r="R62" s="368"/>
      <c r="S62" s="368"/>
      <c r="T62" s="370"/>
      <c r="U62" s="359"/>
    </row>
    <row r="63" spans="1:21" s="131" customFormat="1" ht="23.25" customHeight="1" x14ac:dyDescent="0.2">
      <c r="A63" s="353">
        <v>15</v>
      </c>
      <c r="B63" s="136" t="s">
        <v>214</v>
      </c>
      <c r="C63" s="536" t="s">
        <v>279</v>
      </c>
      <c r="D63" s="354" t="s">
        <v>215</v>
      </c>
      <c r="E63" s="354"/>
      <c r="F63" s="360" t="s">
        <v>219</v>
      </c>
      <c r="G63" s="361"/>
      <c r="H63" s="361"/>
      <c r="I63" s="361"/>
      <c r="J63" s="362"/>
      <c r="K63" s="137"/>
      <c r="L63" s="360" t="s">
        <v>31</v>
      </c>
      <c r="M63" s="361"/>
      <c r="N63" s="361"/>
      <c r="O63" s="361"/>
      <c r="P63" s="362"/>
      <c r="Q63" s="137" t="s">
        <v>304</v>
      </c>
      <c r="R63" s="355" t="s">
        <v>216</v>
      </c>
      <c r="S63" s="355" t="s">
        <v>105</v>
      </c>
      <c r="T63" s="356">
        <f>U63/Q63</f>
        <v>624</v>
      </c>
      <c r="U63" s="358">
        <v>13728</v>
      </c>
    </row>
    <row r="64" spans="1:21" s="132" customFormat="1" ht="150" customHeight="1" x14ac:dyDescent="0.2">
      <c r="A64" s="353"/>
      <c r="B64" s="138" t="s">
        <v>217</v>
      </c>
      <c r="C64" s="537"/>
      <c r="D64" s="354"/>
      <c r="E64" s="354"/>
      <c r="F64" s="363"/>
      <c r="G64" s="364"/>
      <c r="H64" s="364"/>
      <c r="I64" s="364"/>
      <c r="J64" s="365"/>
      <c r="K64" s="137"/>
      <c r="L64" s="363"/>
      <c r="M64" s="364"/>
      <c r="N64" s="364"/>
      <c r="O64" s="364"/>
      <c r="P64" s="365"/>
      <c r="Q64" s="137"/>
      <c r="R64" s="355"/>
      <c r="S64" s="355"/>
      <c r="T64" s="357"/>
      <c r="U64" s="359"/>
    </row>
    <row r="65" spans="1:21" ht="30" customHeight="1" x14ac:dyDescent="0.2">
      <c r="A65" s="450" t="s">
        <v>266</v>
      </c>
      <c r="B65" s="451"/>
      <c r="C65" s="451"/>
      <c r="D65" s="451"/>
      <c r="E65" s="451"/>
      <c r="F65" s="451"/>
      <c r="G65" s="451"/>
      <c r="H65" s="451"/>
      <c r="I65" s="451"/>
      <c r="J65" s="451"/>
      <c r="K65" s="451"/>
      <c r="L65" s="451"/>
      <c r="M65" s="451"/>
      <c r="N65" s="451"/>
      <c r="O65" s="451"/>
      <c r="P65" s="451"/>
      <c r="Q65" s="451"/>
      <c r="R65" s="451"/>
      <c r="S65" s="451"/>
      <c r="T65" s="451"/>
      <c r="U65" s="451"/>
    </row>
    <row r="66" spans="1:21" s="60" customFormat="1" ht="18.75" customHeight="1" x14ac:dyDescent="0.2">
      <c r="A66" s="307">
        <v>16</v>
      </c>
      <c r="B66" s="80" t="s">
        <v>193</v>
      </c>
      <c r="C66" s="310" t="s">
        <v>279</v>
      </c>
      <c r="D66" s="412" t="s">
        <v>166</v>
      </c>
      <c r="E66" s="87"/>
      <c r="F66" s="315" t="s">
        <v>60</v>
      </c>
      <c r="G66" s="316"/>
      <c r="H66" s="316"/>
      <c r="I66" s="316"/>
      <c r="J66" s="317"/>
      <c r="K66" s="167"/>
      <c r="L66" s="315">
        <f>ROUNDUP(T66*1.7,2)</f>
        <v>929.43999999999994</v>
      </c>
      <c r="M66" s="316"/>
      <c r="N66" s="316"/>
      <c r="O66" s="316"/>
      <c r="P66" s="317"/>
      <c r="Q66" s="59">
        <v>40</v>
      </c>
      <c r="R66" s="401" t="s">
        <v>15</v>
      </c>
      <c r="S66" s="419" t="s">
        <v>61</v>
      </c>
      <c r="T66" s="369">
        <f>U66/Q66</f>
        <v>546.72500000000002</v>
      </c>
      <c r="U66" s="415">
        <v>21869</v>
      </c>
    </row>
    <row r="67" spans="1:21" s="60" customFormat="1" ht="73.5" customHeight="1" x14ac:dyDescent="0.2">
      <c r="A67" s="309"/>
      <c r="B67" s="88" t="s">
        <v>139</v>
      </c>
      <c r="C67" s="312"/>
      <c r="D67" s="414"/>
      <c r="E67" s="87"/>
      <c r="F67" s="321"/>
      <c r="G67" s="322"/>
      <c r="H67" s="322"/>
      <c r="I67" s="322"/>
      <c r="J67" s="323"/>
      <c r="K67" s="168"/>
      <c r="L67" s="321"/>
      <c r="M67" s="322"/>
      <c r="N67" s="322"/>
      <c r="O67" s="322"/>
      <c r="P67" s="323"/>
      <c r="Q67" s="59"/>
      <c r="R67" s="402"/>
      <c r="S67" s="420"/>
      <c r="T67" s="370"/>
      <c r="U67" s="416"/>
    </row>
    <row r="68" spans="1:21" s="181" customFormat="1" ht="18.75" customHeight="1" x14ac:dyDescent="0.2">
      <c r="A68" s="405">
        <v>17</v>
      </c>
      <c r="B68" s="5" t="s">
        <v>220</v>
      </c>
      <c r="C68" s="329" t="s">
        <v>279</v>
      </c>
      <c r="D68" s="332" t="s">
        <v>197</v>
      </c>
      <c r="E68" s="206"/>
      <c r="F68" s="433" t="s">
        <v>196</v>
      </c>
      <c r="G68" s="434"/>
      <c r="H68" s="434"/>
      <c r="I68" s="434"/>
      <c r="J68" s="435"/>
      <c r="K68" s="202"/>
      <c r="L68" s="433">
        <f>ROUNDUP(T68*1.9,2)</f>
        <v>1252.67</v>
      </c>
      <c r="M68" s="434"/>
      <c r="N68" s="434"/>
      <c r="O68" s="434"/>
      <c r="P68" s="435"/>
      <c r="Q68" s="36">
        <v>40</v>
      </c>
      <c r="R68" s="393" t="s">
        <v>15</v>
      </c>
      <c r="S68" s="425" t="s">
        <v>61</v>
      </c>
      <c r="T68" s="427">
        <f>U68/Q68</f>
        <v>659.3</v>
      </c>
      <c r="U68" s="415">
        <v>26372</v>
      </c>
    </row>
    <row r="69" spans="1:21" s="181" customFormat="1" ht="108.75" customHeight="1" x14ac:dyDescent="0.2">
      <c r="A69" s="444"/>
      <c r="B69" s="44" t="s">
        <v>195</v>
      </c>
      <c r="C69" s="331"/>
      <c r="D69" s="334"/>
      <c r="E69" s="206"/>
      <c r="F69" s="439"/>
      <c r="G69" s="440"/>
      <c r="H69" s="440"/>
      <c r="I69" s="440"/>
      <c r="J69" s="441"/>
      <c r="K69" s="203"/>
      <c r="L69" s="439"/>
      <c r="M69" s="440"/>
      <c r="N69" s="440"/>
      <c r="O69" s="440"/>
      <c r="P69" s="441"/>
      <c r="Q69" s="36"/>
      <c r="R69" s="395"/>
      <c r="S69" s="445"/>
      <c r="T69" s="428"/>
      <c r="U69" s="416"/>
    </row>
    <row r="70" spans="1:21" s="60" customFormat="1" ht="26.25" customHeight="1" x14ac:dyDescent="0.2">
      <c r="A70" s="307">
        <v>18</v>
      </c>
      <c r="B70" s="80" t="s">
        <v>62</v>
      </c>
      <c r="C70" s="310" t="s">
        <v>279</v>
      </c>
      <c r="D70" s="310" t="s">
        <v>126</v>
      </c>
      <c r="E70" s="87"/>
      <c r="F70" s="315" t="s">
        <v>63</v>
      </c>
      <c r="G70" s="316"/>
      <c r="H70" s="316"/>
      <c r="I70" s="316"/>
      <c r="J70" s="317"/>
      <c r="K70" s="167"/>
      <c r="L70" s="315" t="s">
        <v>126</v>
      </c>
      <c r="M70" s="316"/>
      <c r="N70" s="316"/>
      <c r="O70" s="316"/>
      <c r="P70" s="317"/>
      <c r="Q70" s="59">
        <v>6.6</v>
      </c>
      <c r="R70" s="401" t="s">
        <v>113</v>
      </c>
      <c r="S70" s="59" t="s">
        <v>64</v>
      </c>
      <c r="T70" s="81">
        <f>U70/Q70</f>
        <v>62.424242424242429</v>
      </c>
      <c r="U70" s="45">
        <v>412</v>
      </c>
    </row>
    <row r="71" spans="1:21" s="60" customFormat="1" ht="71.25" customHeight="1" x14ac:dyDescent="0.2">
      <c r="A71" s="309"/>
      <c r="B71" s="88" t="s">
        <v>125</v>
      </c>
      <c r="C71" s="312"/>
      <c r="D71" s="312"/>
      <c r="E71" s="87"/>
      <c r="F71" s="321"/>
      <c r="G71" s="322"/>
      <c r="H71" s="322"/>
      <c r="I71" s="322"/>
      <c r="J71" s="323"/>
      <c r="K71" s="168"/>
      <c r="L71" s="321"/>
      <c r="M71" s="322"/>
      <c r="N71" s="322"/>
      <c r="O71" s="322"/>
      <c r="P71" s="323"/>
      <c r="Q71" s="177">
        <v>25</v>
      </c>
      <c r="R71" s="420"/>
      <c r="S71" s="59" t="s">
        <v>112</v>
      </c>
      <c r="T71" s="81">
        <f>U71/Q71</f>
        <v>62.36</v>
      </c>
      <c r="U71" s="45">
        <v>1559</v>
      </c>
    </row>
    <row r="72" spans="1:21" ht="30" customHeight="1" x14ac:dyDescent="0.2">
      <c r="A72" s="446" t="s">
        <v>65</v>
      </c>
      <c r="B72" s="446"/>
      <c r="C72" s="446"/>
      <c r="D72" s="446"/>
      <c r="E72" s="446"/>
      <c r="F72" s="446"/>
      <c r="G72" s="446"/>
      <c r="H72" s="446"/>
      <c r="I72" s="446"/>
      <c r="J72" s="446"/>
      <c r="K72" s="446"/>
      <c r="L72" s="446"/>
      <c r="M72" s="446"/>
      <c r="N72" s="446"/>
      <c r="O72" s="446"/>
      <c r="P72" s="446"/>
      <c r="Q72" s="446"/>
      <c r="R72" s="446"/>
      <c r="S72" s="446"/>
      <c r="T72" s="446"/>
      <c r="U72" s="446"/>
    </row>
    <row r="73" spans="1:21" ht="30.75" customHeight="1" x14ac:dyDescent="0.2">
      <c r="A73" s="391">
        <v>19</v>
      </c>
      <c r="B73" s="5" t="s">
        <v>101</v>
      </c>
      <c r="C73" s="329" t="s">
        <v>279</v>
      </c>
      <c r="D73" s="432" t="s">
        <v>73</v>
      </c>
      <c r="E73" s="110">
        <v>80</v>
      </c>
      <c r="F73" s="433" t="s">
        <v>282</v>
      </c>
      <c r="G73" s="434"/>
      <c r="H73" s="434"/>
      <c r="I73" s="434"/>
      <c r="J73" s="435"/>
      <c r="K73" s="96"/>
      <c r="L73" s="447">
        <f t="shared" ref="L73:L82" si="8">T73*0.08</f>
        <v>16.058</v>
      </c>
      <c r="M73" s="448"/>
      <c r="N73" s="448"/>
      <c r="O73" s="448"/>
      <c r="P73" s="449"/>
      <c r="Q73" s="59">
        <v>40</v>
      </c>
      <c r="R73" s="393" t="s">
        <v>15</v>
      </c>
      <c r="S73" s="36" t="s">
        <v>61</v>
      </c>
      <c r="T73" s="72">
        <f t="shared" ref="T73:T85" si="9">U73/Q73</f>
        <v>200.72499999999999</v>
      </c>
      <c r="U73" s="121">
        <v>8029</v>
      </c>
    </row>
    <row r="74" spans="1:21" ht="30.75" customHeight="1" x14ac:dyDescent="0.2">
      <c r="A74" s="391"/>
      <c r="B74" s="344" t="s">
        <v>74</v>
      </c>
      <c r="C74" s="330"/>
      <c r="D74" s="333"/>
      <c r="E74" s="93">
        <v>80</v>
      </c>
      <c r="F74" s="436"/>
      <c r="G74" s="437"/>
      <c r="H74" s="437"/>
      <c r="I74" s="437"/>
      <c r="J74" s="438"/>
      <c r="K74" s="113"/>
      <c r="L74" s="447">
        <f t="shared" si="8"/>
        <v>19.428000000000001</v>
      </c>
      <c r="M74" s="448"/>
      <c r="N74" s="448"/>
      <c r="O74" s="448"/>
      <c r="P74" s="449"/>
      <c r="Q74" s="59">
        <v>20</v>
      </c>
      <c r="R74" s="395"/>
      <c r="S74" s="38" t="s">
        <v>75</v>
      </c>
      <c r="T74" s="72">
        <f t="shared" si="9"/>
        <v>242.85</v>
      </c>
      <c r="U74" s="120">
        <v>4857</v>
      </c>
    </row>
    <row r="75" spans="1:21" ht="30.75" customHeight="1" x14ac:dyDescent="0.2">
      <c r="A75" s="391"/>
      <c r="B75" s="344"/>
      <c r="C75" s="330"/>
      <c r="D75" s="333"/>
      <c r="E75" s="93"/>
      <c r="F75" s="436"/>
      <c r="G75" s="437"/>
      <c r="H75" s="437"/>
      <c r="I75" s="437"/>
      <c r="J75" s="438"/>
      <c r="K75" s="113"/>
      <c r="L75" s="447">
        <f t="shared" si="8"/>
        <v>20.791111111111114</v>
      </c>
      <c r="M75" s="448"/>
      <c r="N75" s="448"/>
      <c r="O75" s="448"/>
      <c r="P75" s="449"/>
      <c r="Q75" s="59">
        <v>9</v>
      </c>
      <c r="R75" s="393" t="s">
        <v>69</v>
      </c>
      <c r="S75" s="38" t="s">
        <v>76</v>
      </c>
      <c r="T75" s="72">
        <f t="shared" si="9"/>
        <v>259.88888888888891</v>
      </c>
      <c r="U75" s="120">
        <v>2339</v>
      </c>
    </row>
    <row r="76" spans="1:21" ht="30.75" customHeight="1" x14ac:dyDescent="0.2">
      <c r="A76" s="391"/>
      <c r="B76" s="344"/>
      <c r="C76" s="330"/>
      <c r="D76" s="333"/>
      <c r="E76" s="93"/>
      <c r="F76" s="436"/>
      <c r="G76" s="437"/>
      <c r="H76" s="437"/>
      <c r="I76" s="437"/>
      <c r="J76" s="438"/>
      <c r="K76" s="113"/>
      <c r="L76" s="447">
        <f t="shared" si="8"/>
        <v>22.25714285714286</v>
      </c>
      <c r="M76" s="448"/>
      <c r="N76" s="448"/>
      <c r="O76" s="448"/>
      <c r="P76" s="449"/>
      <c r="Q76" s="59">
        <v>2.8</v>
      </c>
      <c r="R76" s="394"/>
      <c r="S76" s="48" t="s">
        <v>77</v>
      </c>
      <c r="T76" s="72">
        <f t="shared" si="9"/>
        <v>278.21428571428572</v>
      </c>
      <c r="U76" s="120">
        <v>779</v>
      </c>
    </row>
    <row r="77" spans="1:21" ht="30.75" customHeight="1" x14ac:dyDescent="0.2">
      <c r="A77" s="391"/>
      <c r="B77" s="345"/>
      <c r="C77" s="331"/>
      <c r="D77" s="334"/>
      <c r="E77" s="94"/>
      <c r="F77" s="439"/>
      <c r="G77" s="440"/>
      <c r="H77" s="440"/>
      <c r="I77" s="440"/>
      <c r="J77" s="441"/>
      <c r="K77" s="97"/>
      <c r="L77" s="447">
        <f t="shared" si="8"/>
        <v>23.822222222222223</v>
      </c>
      <c r="M77" s="448"/>
      <c r="N77" s="448"/>
      <c r="O77" s="448"/>
      <c r="P77" s="449"/>
      <c r="Q77" s="59">
        <v>0.9</v>
      </c>
      <c r="R77" s="395"/>
      <c r="S77" s="38" t="s">
        <v>78</v>
      </c>
      <c r="T77" s="72">
        <f t="shared" si="9"/>
        <v>297.77777777777777</v>
      </c>
      <c r="U77" s="120">
        <v>268</v>
      </c>
    </row>
    <row r="78" spans="1:21" ht="27.75" customHeight="1" x14ac:dyDescent="0.2">
      <c r="A78" s="396">
        <v>20</v>
      </c>
      <c r="B78" s="2" t="s">
        <v>102</v>
      </c>
      <c r="C78" s="484" t="s">
        <v>279</v>
      </c>
      <c r="D78" s="457" t="s">
        <v>73</v>
      </c>
      <c r="E78" s="105">
        <v>80</v>
      </c>
      <c r="F78" s="458" t="s">
        <v>282</v>
      </c>
      <c r="G78" s="459"/>
      <c r="H78" s="459"/>
      <c r="I78" s="459"/>
      <c r="J78" s="460"/>
      <c r="K78" s="96"/>
      <c r="L78" s="452">
        <f t="shared" si="8"/>
        <v>16.058</v>
      </c>
      <c r="M78" s="453"/>
      <c r="N78" s="453"/>
      <c r="O78" s="453"/>
      <c r="P78" s="454"/>
      <c r="Q78" s="59">
        <v>40</v>
      </c>
      <c r="R78" s="386" t="s">
        <v>15</v>
      </c>
      <c r="S78" s="33" t="s">
        <v>61</v>
      </c>
      <c r="T78" s="71">
        <f t="shared" si="9"/>
        <v>200.72499999999999</v>
      </c>
      <c r="U78" s="121">
        <v>8029</v>
      </c>
    </row>
    <row r="79" spans="1:21" ht="27.75" customHeight="1" x14ac:dyDescent="0.2">
      <c r="A79" s="396"/>
      <c r="B79" s="388" t="s">
        <v>79</v>
      </c>
      <c r="C79" s="489"/>
      <c r="D79" s="398"/>
      <c r="E79" s="91">
        <v>80</v>
      </c>
      <c r="F79" s="461"/>
      <c r="G79" s="462"/>
      <c r="H79" s="462"/>
      <c r="I79" s="462"/>
      <c r="J79" s="463"/>
      <c r="K79" s="113"/>
      <c r="L79" s="452">
        <f t="shared" si="8"/>
        <v>19.428000000000001</v>
      </c>
      <c r="M79" s="453"/>
      <c r="N79" s="453"/>
      <c r="O79" s="453"/>
      <c r="P79" s="454"/>
      <c r="Q79" s="59">
        <v>20</v>
      </c>
      <c r="R79" s="387"/>
      <c r="S79" s="35" t="s">
        <v>75</v>
      </c>
      <c r="T79" s="71">
        <f t="shared" si="9"/>
        <v>242.85</v>
      </c>
      <c r="U79" s="120">
        <v>4857</v>
      </c>
    </row>
    <row r="80" spans="1:21" ht="27.75" customHeight="1" x14ac:dyDescent="0.2">
      <c r="A80" s="396"/>
      <c r="B80" s="388"/>
      <c r="C80" s="489"/>
      <c r="D80" s="398"/>
      <c r="E80" s="91"/>
      <c r="F80" s="461"/>
      <c r="G80" s="462"/>
      <c r="H80" s="462"/>
      <c r="I80" s="462"/>
      <c r="J80" s="463"/>
      <c r="K80" s="113"/>
      <c r="L80" s="452">
        <f t="shared" si="8"/>
        <v>20.791111111111114</v>
      </c>
      <c r="M80" s="453"/>
      <c r="N80" s="453"/>
      <c r="O80" s="453"/>
      <c r="P80" s="454"/>
      <c r="Q80" s="59">
        <v>9</v>
      </c>
      <c r="R80" s="386" t="s">
        <v>69</v>
      </c>
      <c r="S80" s="35" t="s">
        <v>76</v>
      </c>
      <c r="T80" s="71">
        <f t="shared" si="9"/>
        <v>259.88888888888891</v>
      </c>
      <c r="U80" s="120">
        <v>2339</v>
      </c>
    </row>
    <row r="81" spans="1:21" ht="27.75" customHeight="1" x14ac:dyDescent="0.2">
      <c r="A81" s="396"/>
      <c r="B81" s="388"/>
      <c r="C81" s="489"/>
      <c r="D81" s="398"/>
      <c r="E81" s="91"/>
      <c r="F81" s="461"/>
      <c r="G81" s="462"/>
      <c r="H81" s="462"/>
      <c r="I81" s="462"/>
      <c r="J81" s="463"/>
      <c r="K81" s="113"/>
      <c r="L81" s="452">
        <f t="shared" si="8"/>
        <v>22.25714285714286</v>
      </c>
      <c r="M81" s="453"/>
      <c r="N81" s="453"/>
      <c r="O81" s="453"/>
      <c r="P81" s="454"/>
      <c r="Q81" s="59">
        <v>2.8</v>
      </c>
      <c r="R81" s="390"/>
      <c r="S81" s="49" t="s">
        <v>77</v>
      </c>
      <c r="T81" s="71">
        <f t="shared" si="9"/>
        <v>278.21428571428572</v>
      </c>
      <c r="U81" s="120">
        <v>779</v>
      </c>
    </row>
    <row r="82" spans="1:21" ht="27.75" customHeight="1" x14ac:dyDescent="0.2">
      <c r="A82" s="396"/>
      <c r="B82" s="389"/>
      <c r="C82" s="485"/>
      <c r="D82" s="399"/>
      <c r="E82" s="92"/>
      <c r="F82" s="464"/>
      <c r="G82" s="465"/>
      <c r="H82" s="465"/>
      <c r="I82" s="465"/>
      <c r="J82" s="466"/>
      <c r="K82" s="97"/>
      <c r="L82" s="452">
        <f t="shared" si="8"/>
        <v>23.822222222222223</v>
      </c>
      <c r="M82" s="453"/>
      <c r="N82" s="453"/>
      <c r="O82" s="453"/>
      <c r="P82" s="454"/>
      <c r="Q82" s="59">
        <v>0.9</v>
      </c>
      <c r="R82" s="387"/>
      <c r="S82" s="35" t="s">
        <v>78</v>
      </c>
      <c r="T82" s="71">
        <f t="shared" si="9"/>
        <v>297.77777777777777</v>
      </c>
      <c r="U82" s="120">
        <v>268</v>
      </c>
    </row>
    <row r="83" spans="1:21" ht="33.75" customHeight="1" x14ac:dyDescent="0.2">
      <c r="A83" s="391">
        <v>21</v>
      </c>
      <c r="B83" s="5" t="s">
        <v>157</v>
      </c>
      <c r="C83" s="329" t="s">
        <v>279</v>
      </c>
      <c r="D83" s="455" t="s">
        <v>158</v>
      </c>
      <c r="E83" s="109">
        <v>120</v>
      </c>
      <c r="F83" s="433" t="s">
        <v>283</v>
      </c>
      <c r="G83" s="434"/>
      <c r="H83" s="434"/>
      <c r="I83" s="434"/>
      <c r="J83" s="435"/>
      <c r="K83" s="96"/>
      <c r="L83" s="469">
        <f>T83*0.16</f>
        <v>22.262325581395348</v>
      </c>
      <c r="M83" s="470"/>
      <c r="N83" s="470"/>
      <c r="O83" s="470"/>
      <c r="P83" s="471"/>
      <c r="Q83" s="59">
        <v>43</v>
      </c>
      <c r="R83" s="392" t="s">
        <v>15</v>
      </c>
      <c r="S83" s="425" t="s">
        <v>54</v>
      </c>
      <c r="T83" s="427">
        <f t="shared" si="9"/>
        <v>139.13953488372093</v>
      </c>
      <c r="U83" s="541">
        <v>5983</v>
      </c>
    </row>
    <row r="84" spans="1:21" ht="60" customHeight="1" x14ac:dyDescent="0.2">
      <c r="A84" s="391"/>
      <c r="B84" s="44" t="s">
        <v>198</v>
      </c>
      <c r="C84" s="331"/>
      <c r="D84" s="456"/>
      <c r="E84" s="109"/>
      <c r="F84" s="439"/>
      <c r="G84" s="440"/>
      <c r="H84" s="440"/>
      <c r="I84" s="440"/>
      <c r="J84" s="441"/>
      <c r="K84" s="97"/>
      <c r="L84" s="472"/>
      <c r="M84" s="473"/>
      <c r="N84" s="473"/>
      <c r="O84" s="473"/>
      <c r="P84" s="474"/>
      <c r="Q84" s="98">
        <v>21</v>
      </c>
      <c r="R84" s="392"/>
      <c r="S84" s="445"/>
      <c r="T84" s="428"/>
      <c r="U84" s="542"/>
    </row>
    <row r="85" spans="1:21" ht="27" customHeight="1" x14ac:dyDescent="0.2">
      <c r="A85" s="396">
        <v>22</v>
      </c>
      <c r="B85" s="2" t="s">
        <v>155</v>
      </c>
      <c r="C85" s="484" t="s">
        <v>279</v>
      </c>
      <c r="D85" s="475" t="s">
        <v>68</v>
      </c>
      <c r="E85" s="115">
        <v>120</v>
      </c>
      <c r="F85" s="458" t="s">
        <v>284</v>
      </c>
      <c r="G85" s="459"/>
      <c r="H85" s="459"/>
      <c r="I85" s="459"/>
      <c r="J85" s="460"/>
      <c r="K85" s="96"/>
      <c r="L85" s="476">
        <f>T85*0.12</f>
        <v>13.89767441860465</v>
      </c>
      <c r="M85" s="477"/>
      <c r="N85" s="477"/>
      <c r="O85" s="477"/>
      <c r="P85" s="478"/>
      <c r="Q85" s="59">
        <v>43</v>
      </c>
      <c r="R85" s="400" t="s">
        <v>15</v>
      </c>
      <c r="S85" s="482" t="s">
        <v>54</v>
      </c>
      <c r="T85" s="467">
        <f t="shared" si="9"/>
        <v>115.81395348837209</v>
      </c>
      <c r="U85" s="415">
        <v>4980</v>
      </c>
    </row>
    <row r="86" spans="1:21" ht="52.5" customHeight="1" x14ac:dyDescent="0.2">
      <c r="A86" s="396"/>
      <c r="B86" s="41" t="s">
        <v>156</v>
      </c>
      <c r="C86" s="485"/>
      <c r="D86" s="475"/>
      <c r="E86" s="115"/>
      <c r="F86" s="464"/>
      <c r="G86" s="465"/>
      <c r="H86" s="465"/>
      <c r="I86" s="465"/>
      <c r="J86" s="466"/>
      <c r="K86" s="97"/>
      <c r="L86" s="479"/>
      <c r="M86" s="480"/>
      <c r="N86" s="480"/>
      <c r="O86" s="480"/>
      <c r="P86" s="481"/>
      <c r="Q86" s="98"/>
      <c r="R86" s="400"/>
      <c r="S86" s="483"/>
      <c r="T86" s="468"/>
      <c r="U86" s="416"/>
    </row>
    <row r="87" spans="1:21" ht="36" customHeight="1" x14ac:dyDescent="0.2">
      <c r="A87" s="405">
        <v>23</v>
      </c>
      <c r="B87" s="5" t="s">
        <v>67</v>
      </c>
      <c r="C87" s="329" t="s">
        <v>279</v>
      </c>
      <c r="D87" s="432" t="s">
        <v>68</v>
      </c>
      <c r="E87" s="93">
        <v>120</v>
      </c>
      <c r="F87" s="433" t="s">
        <v>284</v>
      </c>
      <c r="G87" s="434"/>
      <c r="H87" s="434"/>
      <c r="I87" s="434"/>
      <c r="J87" s="435"/>
      <c r="K87" s="96"/>
      <c r="L87" s="447">
        <f t="shared" ref="L87:L96" si="10">T87*0.12</f>
        <v>16.805714285714284</v>
      </c>
      <c r="M87" s="448"/>
      <c r="N87" s="448"/>
      <c r="O87" s="448"/>
      <c r="P87" s="449"/>
      <c r="Q87" s="98">
        <v>21</v>
      </c>
      <c r="R87" s="102" t="s">
        <v>15</v>
      </c>
      <c r="S87" s="38" t="s">
        <v>56</v>
      </c>
      <c r="T87" s="37">
        <f t="shared" ref="T87:T110" si="11">U87/Q87</f>
        <v>140.04761904761904</v>
      </c>
      <c r="U87" s="120">
        <v>2941</v>
      </c>
    </row>
    <row r="88" spans="1:21" ht="30.75" customHeight="1" x14ac:dyDescent="0.2">
      <c r="A88" s="406"/>
      <c r="B88" s="344" t="s">
        <v>161</v>
      </c>
      <c r="C88" s="330"/>
      <c r="D88" s="333"/>
      <c r="E88" s="93"/>
      <c r="F88" s="436"/>
      <c r="G88" s="437"/>
      <c r="H88" s="437"/>
      <c r="I88" s="437"/>
      <c r="J88" s="438"/>
      <c r="K88" s="113"/>
      <c r="L88" s="469">
        <f t="shared" si="10"/>
        <v>18</v>
      </c>
      <c r="M88" s="470"/>
      <c r="N88" s="470"/>
      <c r="O88" s="470"/>
      <c r="P88" s="471"/>
      <c r="Q88" s="59">
        <v>9.5</v>
      </c>
      <c r="R88" s="393" t="s">
        <v>69</v>
      </c>
      <c r="S88" s="50" t="s">
        <v>57</v>
      </c>
      <c r="T88" s="37">
        <f t="shared" si="11"/>
        <v>150</v>
      </c>
      <c r="U88" s="120">
        <v>1425</v>
      </c>
    </row>
    <row r="89" spans="1:21" ht="30.75" customHeight="1" x14ac:dyDescent="0.2">
      <c r="A89" s="406"/>
      <c r="B89" s="344"/>
      <c r="C89" s="330"/>
      <c r="D89" s="333"/>
      <c r="E89" s="93"/>
      <c r="F89" s="436"/>
      <c r="G89" s="437"/>
      <c r="H89" s="437"/>
      <c r="I89" s="437"/>
      <c r="J89" s="438"/>
      <c r="K89" s="113"/>
      <c r="L89" s="472">
        <f t="shared" si="10"/>
        <v>19.240000000000002</v>
      </c>
      <c r="M89" s="473"/>
      <c r="N89" s="473"/>
      <c r="O89" s="473"/>
      <c r="P89" s="474"/>
      <c r="Q89" s="99">
        <v>3</v>
      </c>
      <c r="R89" s="394"/>
      <c r="S89" s="48" t="s">
        <v>70</v>
      </c>
      <c r="T89" s="37">
        <f t="shared" si="11"/>
        <v>160.33333333333334</v>
      </c>
      <c r="U89" s="120">
        <v>481</v>
      </c>
    </row>
    <row r="90" spans="1:21" ht="30.75" customHeight="1" x14ac:dyDescent="0.2">
      <c r="A90" s="444"/>
      <c r="B90" s="345"/>
      <c r="C90" s="331"/>
      <c r="D90" s="334"/>
      <c r="E90" s="94"/>
      <c r="F90" s="439"/>
      <c r="G90" s="440"/>
      <c r="H90" s="440"/>
      <c r="I90" s="440"/>
      <c r="J90" s="441"/>
      <c r="K90" s="97"/>
      <c r="L90" s="447">
        <f t="shared" si="10"/>
        <v>20.715789473684211</v>
      </c>
      <c r="M90" s="448"/>
      <c r="N90" s="448"/>
      <c r="O90" s="448"/>
      <c r="P90" s="449"/>
      <c r="Q90" s="59">
        <v>0.95</v>
      </c>
      <c r="R90" s="395"/>
      <c r="S90" s="48" t="s">
        <v>71</v>
      </c>
      <c r="T90" s="37">
        <f t="shared" si="11"/>
        <v>172.63157894736844</v>
      </c>
      <c r="U90" s="120">
        <v>164</v>
      </c>
    </row>
    <row r="91" spans="1:21" ht="31.5" customHeight="1" x14ac:dyDescent="0.2">
      <c r="A91" s="396">
        <v>24</v>
      </c>
      <c r="B91" s="2" t="s">
        <v>72</v>
      </c>
      <c r="C91" s="484" t="s">
        <v>279</v>
      </c>
      <c r="D91" s="457" t="s">
        <v>68</v>
      </c>
      <c r="E91" s="91">
        <v>120</v>
      </c>
      <c r="F91" s="458" t="s">
        <v>284</v>
      </c>
      <c r="G91" s="459"/>
      <c r="H91" s="459"/>
      <c r="I91" s="459"/>
      <c r="J91" s="460"/>
      <c r="K91" s="96"/>
      <c r="L91" s="452">
        <f t="shared" si="10"/>
        <v>16.805714285714284</v>
      </c>
      <c r="M91" s="453"/>
      <c r="N91" s="453"/>
      <c r="O91" s="453"/>
      <c r="P91" s="454"/>
      <c r="Q91" s="59">
        <v>21</v>
      </c>
      <c r="R91" s="95" t="s">
        <v>15</v>
      </c>
      <c r="S91" s="35" t="s">
        <v>56</v>
      </c>
      <c r="T91" s="34">
        <f t="shared" si="11"/>
        <v>140.04761904761904</v>
      </c>
      <c r="U91" s="120">
        <v>2941</v>
      </c>
    </row>
    <row r="92" spans="1:21" ht="24.75" customHeight="1" x14ac:dyDescent="0.2">
      <c r="A92" s="396"/>
      <c r="B92" s="388" t="s">
        <v>162</v>
      </c>
      <c r="C92" s="489"/>
      <c r="D92" s="398"/>
      <c r="E92" s="91"/>
      <c r="F92" s="461"/>
      <c r="G92" s="462"/>
      <c r="H92" s="462"/>
      <c r="I92" s="462"/>
      <c r="J92" s="463"/>
      <c r="K92" s="113"/>
      <c r="L92" s="452">
        <f t="shared" si="10"/>
        <v>18</v>
      </c>
      <c r="M92" s="453"/>
      <c r="N92" s="453"/>
      <c r="O92" s="453"/>
      <c r="P92" s="454"/>
      <c r="Q92" s="59">
        <v>9.5</v>
      </c>
      <c r="R92" s="386" t="s">
        <v>69</v>
      </c>
      <c r="S92" s="35" t="s">
        <v>57</v>
      </c>
      <c r="T92" s="34">
        <f t="shared" si="11"/>
        <v>150</v>
      </c>
      <c r="U92" s="120">
        <v>1425</v>
      </c>
    </row>
    <row r="93" spans="1:21" ht="24.75" customHeight="1" x14ac:dyDescent="0.2">
      <c r="A93" s="396"/>
      <c r="B93" s="388"/>
      <c r="C93" s="489"/>
      <c r="D93" s="398"/>
      <c r="E93" s="91"/>
      <c r="F93" s="461"/>
      <c r="G93" s="462"/>
      <c r="H93" s="462"/>
      <c r="I93" s="462"/>
      <c r="J93" s="463"/>
      <c r="K93" s="113"/>
      <c r="L93" s="452">
        <f t="shared" si="10"/>
        <v>19.240000000000002</v>
      </c>
      <c r="M93" s="453"/>
      <c r="N93" s="453"/>
      <c r="O93" s="453"/>
      <c r="P93" s="454"/>
      <c r="Q93" s="59">
        <v>3</v>
      </c>
      <c r="R93" s="390"/>
      <c r="S93" s="49" t="s">
        <v>70</v>
      </c>
      <c r="T93" s="34">
        <f t="shared" si="11"/>
        <v>160.33333333333334</v>
      </c>
      <c r="U93" s="120">
        <v>481</v>
      </c>
    </row>
    <row r="94" spans="1:21" ht="27" customHeight="1" x14ac:dyDescent="0.2">
      <c r="A94" s="396"/>
      <c r="B94" s="389"/>
      <c r="C94" s="485"/>
      <c r="D94" s="399"/>
      <c r="E94" s="92"/>
      <c r="F94" s="464"/>
      <c r="G94" s="465"/>
      <c r="H94" s="465"/>
      <c r="I94" s="465"/>
      <c r="J94" s="466"/>
      <c r="K94" s="97"/>
      <c r="L94" s="452">
        <f t="shared" si="10"/>
        <v>20.715789473684211</v>
      </c>
      <c r="M94" s="453"/>
      <c r="N94" s="453"/>
      <c r="O94" s="453"/>
      <c r="P94" s="454"/>
      <c r="Q94" s="59">
        <v>0.95</v>
      </c>
      <c r="R94" s="387"/>
      <c r="S94" s="49" t="s">
        <v>71</v>
      </c>
      <c r="T94" s="34">
        <f t="shared" si="11"/>
        <v>172.63157894736844</v>
      </c>
      <c r="U94" s="120">
        <v>164</v>
      </c>
    </row>
    <row r="95" spans="1:21" ht="33" customHeight="1" x14ac:dyDescent="0.2">
      <c r="A95" s="405">
        <v>25</v>
      </c>
      <c r="B95" s="5" t="s">
        <v>167</v>
      </c>
      <c r="C95" s="329" t="s">
        <v>279</v>
      </c>
      <c r="D95" s="332" t="s">
        <v>144</v>
      </c>
      <c r="E95" s="110"/>
      <c r="F95" s="433" t="s">
        <v>284</v>
      </c>
      <c r="G95" s="434"/>
      <c r="H95" s="434"/>
      <c r="I95" s="434"/>
      <c r="J95" s="435"/>
      <c r="K95" s="96"/>
      <c r="L95" s="447">
        <f t="shared" si="10"/>
        <v>7.9599999999999991</v>
      </c>
      <c r="M95" s="448"/>
      <c r="N95" s="448"/>
      <c r="O95" s="448"/>
      <c r="P95" s="449"/>
      <c r="Q95" s="59">
        <v>9</v>
      </c>
      <c r="R95" s="393" t="s">
        <v>141</v>
      </c>
      <c r="S95" s="100" t="s">
        <v>143</v>
      </c>
      <c r="T95" s="37">
        <f>U95/Q95</f>
        <v>66.333333333333329</v>
      </c>
      <c r="U95" s="124">
        <v>597</v>
      </c>
    </row>
    <row r="96" spans="1:21" ht="111.75" customHeight="1" x14ac:dyDescent="0.2">
      <c r="A96" s="444"/>
      <c r="B96" s="44" t="s">
        <v>151</v>
      </c>
      <c r="C96" s="331"/>
      <c r="D96" s="334"/>
      <c r="E96" s="110"/>
      <c r="F96" s="439"/>
      <c r="G96" s="440"/>
      <c r="H96" s="440"/>
      <c r="I96" s="440"/>
      <c r="J96" s="441"/>
      <c r="K96" s="97"/>
      <c r="L96" s="447">
        <f t="shared" si="10"/>
        <v>8.586666666666666</v>
      </c>
      <c r="M96" s="448"/>
      <c r="N96" s="448"/>
      <c r="O96" s="448"/>
      <c r="P96" s="449"/>
      <c r="Q96" s="59">
        <v>4.5</v>
      </c>
      <c r="R96" s="395"/>
      <c r="S96" s="100" t="s">
        <v>95</v>
      </c>
      <c r="T96" s="37">
        <f>U96/Q96</f>
        <v>71.555555555555557</v>
      </c>
      <c r="U96" s="124">
        <v>322</v>
      </c>
    </row>
    <row r="97" spans="1:21" s="60" customFormat="1" ht="27.75" customHeight="1" x14ac:dyDescent="0.2">
      <c r="A97" s="307">
        <v>26</v>
      </c>
      <c r="B97" s="80" t="s">
        <v>168</v>
      </c>
      <c r="C97" s="310" t="s">
        <v>279</v>
      </c>
      <c r="D97" s="412" t="s">
        <v>147</v>
      </c>
      <c r="E97" s="175">
        <v>80</v>
      </c>
      <c r="F97" s="315" t="s">
        <v>285</v>
      </c>
      <c r="G97" s="316"/>
      <c r="H97" s="316"/>
      <c r="I97" s="316"/>
      <c r="J97" s="317"/>
      <c r="K97" s="167"/>
      <c r="L97" s="499" t="str">
        <f>CONCATENATE(ROUND(T97*0.08,2),"-",ROUND(T97*0.15,2))</f>
        <v>93,33-175</v>
      </c>
      <c r="M97" s="500"/>
      <c r="N97" s="500"/>
      <c r="O97" s="500"/>
      <c r="P97" s="501"/>
      <c r="Q97" s="59">
        <v>0.75</v>
      </c>
      <c r="R97" s="401" t="s">
        <v>89</v>
      </c>
      <c r="S97" s="421" t="s">
        <v>146</v>
      </c>
      <c r="T97" s="511">
        <f>U97/Q97</f>
        <v>1166.6666666666667</v>
      </c>
      <c r="U97" s="415">
        <v>875</v>
      </c>
    </row>
    <row r="98" spans="1:21" s="60" customFormat="1" ht="144" customHeight="1" x14ac:dyDescent="0.2">
      <c r="A98" s="309"/>
      <c r="B98" s="88" t="s">
        <v>199</v>
      </c>
      <c r="C98" s="312"/>
      <c r="D98" s="414"/>
      <c r="E98" s="175"/>
      <c r="F98" s="321"/>
      <c r="G98" s="322"/>
      <c r="H98" s="322"/>
      <c r="I98" s="322"/>
      <c r="J98" s="323"/>
      <c r="K98" s="168"/>
      <c r="L98" s="502"/>
      <c r="M98" s="503"/>
      <c r="N98" s="503"/>
      <c r="O98" s="503"/>
      <c r="P98" s="504"/>
      <c r="Q98" s="59"/>
      <c r="R98" s="402"/>
      <c r="S98" s="422"/>
      <c r="T98" s="512"/>
      <c r="U98" s="416"/>
    </row>
    <row r="99" spans="1:21" s="10" customFormat="1" ht="30" customHeight="1" x14ac:dyDescent="0.2">
      <c r="A99" s="405">
        <v>27</v>
      </c>
      <c r="B99" s="31" t="s">
        <v>305</v>
      </c>
      <c r="C99" s="329" t="s">
        <v>279</v>
      </c>
      <c r="D99" s="158" t="s">
        <v>152</v>
      </c>
      <c r="E99" s="163"/>
      <c r="F99" s="429" t="s">
        <v>114</v>
      </c>
      <c r="G99" s="430"/>
      <c r="H99" s="430"/>
      <c r="I99" s="430"/>
      <c r="J99" s="431"/>
      <c r="K99" s="157"/>
      <c r="L99" s="486">
        <f>T99/36*0.08</f>
        <v>0.6746883468834689</v>
      </c>
      <c r="M99" s="487"/>
      <c r="N99" s="487"/>
      <c r="O99" s="487"/>
      <c r="P99" s="488"/>
      <c r="Q99" s="36">
        <v>41</v>
      </c>
      <c r="R99" s="393" t="s">
        <v>15</v>
      </c>
      <c r="S99" s="493" t="s">
        <v>117</v>
      </c>
      <c r="T99" s="496">
        <f>U99/Q100</f>
        <v>303.60975609756099</v>
      </c>
      <c r="U99" s="417">
        <v>12448</v>
      </c>
    </row>
    <row r="100" spans="1:21" s="10" customFormat="1" ht="30" customHeight="1" x14ac:dyDescent="0.2">
      <c r="A100" s="406"/>
      <c r="B100" s="344" t="s">
        <v>127</v>
      </c>
      <c r="C100" s="330"/>
      <c r="D100" s="158" t="s">
        <v>153</v>
      </c>
      <c r="E100" s="163"/>
      <c r="F100" s="429" t="s">
        <v>115</v>
      </c>
      <c r="G100" s="430"/>
      <c r="H100" s="430"/>
      <c r="I100" s="430"/>
      <c r="J100" s="431"/>
      <c r="K100" s="157"/>
      <c r="L100" s="486">
        <f>T99/31*0.08</f>
        <v>0.7835090479937058</v>
      </c>
      <c r="M100" s="487"/>
      <c r="N100" s="487"/>
      <c r="O100" s="487"/>
      <c r="P100" s="488"/>
      <c r="Q100" s="36">
        <v>41</v>
      </c>
      <c r="R100" s="394"/>
      <c r="S100" s="494"/>
      <c r="T100" s="497">
        <f>U100/Q100</f>
        <v>0</v>
      </c>
      <c r="U100" s="513"/>
    </row>
    <row r="101" spans="1:21" s="10" customFormat="1" ht="30" customHeight="1" x14ac:dyDescent="0.2">
      <c r="A101" s="406"/>
      <c r="B101" s="344"/>
      <c r="C101" s="330"/>
      <c r="D101" s="158" t="s">
        <v>154</v>
      </c>
      <c r="E101" s="163"/>
      <c r="F101" s="429" t="s">
        <v>116</v>
      </c>
      <c r="G101" s="430"/>
      <c r="H101" s="430"/>
      <c r="I101" s="430"/>
      <c r="J101" s="431"/>
      <c r="K101" s="157"/>
      <c r="L101" s="486">
        <f>T99/26*0.08</f>
        <v>0.93418386491557226</v>
      </c>
      <c r="M101" s="487"/>
      <c r="N101" s="487"/>
      <c r="O101" s="487"/>
      <c r="P101" s="488"/>
      <c r="Q101" s="36">
        <v>41</v>
      </c>
      <c r="R101" s="395"/>
      <c r="S101" s="495"/>
      <c r="T101" s="498">
        <f>U101/Q101</f>
        <v>0</v>
      </c>
      <c r="U101" s="514"/>
    </row>
    <row r="102" spans="1:21" s="10" customFormat="1" ht="30" customHeight="1" x14ac:dyDescent="0.2">
      <c r="A102" s="406"/>
      <c r="B102" s="344"/>
      <c r="C102" s="330"/>
      <c r="D102" s="158" t="s">
        <v>152</v>
      </c>
      <c r="E102" s="163"/>
      <c r="F102" s="429" t="s">
        <v>114</v>
      </c>
      <c r="G102" s="430"/>
      <c r="H102" s="430"/>
      <c r="I102" s="430"/>
      <c r="J102" s="431"/>
      <c r="K102" s="157"/>
      <c r="L102" s="486">
        <f>T102/36*0.08</f>
        <v>0.70853801169590658</v>
      </c>
      <c r="M102" s="487"/>
      <c r="N102" s="487"/>
      <c r="O102" s="487"/>
      <c r="P102" s="488"/>
      <c r="Q102" s="36">
        <v>19</v>
      </c>
      <c r="R102" s="393" t="s">
        <v>15</v>
      </c>
      <c r="S102" s="493" t="s">
        <v>118</v>
      </c>
      <c r="T102" s="496">
        <f>U102/Q103</f>
        <v>318.84210526315792</v>
      </c>
      <c r="U102" s="417">
        <v>6058</v>
      </c>
    </row>
    <row r="103" spans="1:21" s="10" customFormat="1" ht="30" customHeight="1" x14ac:dyDescent="0.2">
      <c r="A103" s="406"/>
      <c r="B103" s="344"/>
      <c r="C103" s="330"/>
      <c r="D103" s="158" t="s">
        <v>153</v>
      </c>
      <c r="E103" s="163"/>
      <c r="F103" s="429" t="s">
        <v>115</v>
      </c>
      <c r="G103" s="430"/>
      <c r="H103" s="430"/>
      <c r="I103" s="430"/>
      <c r="J103" s="431"/>
      <c r="K103" s="157"/>
      <c r="L103" s="486">
        <f>T102/31*0.08</f>
        <v>0.82281833616298816</v>
      </c>
      <c r="M103" s="487"/>
      <c r="N103" s="487"/>
      <c r="O103" s="487"/>
      <c r="P103" s="488"/>
      <c r="Q103" s="36">
        <v>19</v>
      </c>
      <c r="R103" s="394"/>
      <c r="S103" s="494"/>
      <c r="T103" s="497">
        <f>U103/Q103</f>
        <v>0</v>
      </c>
      <c r="U103" s="513"/>
    </row>
    <row r="104" spans="1:21" s="10" customFormat="1" ht="30" customHeight="1" x14ac:dyDescent="0.2">
      <c r="A104" s="444"/>
      <c r="B104" s="345"/>
      <c r="C104" s="331"/>
      <c r="D104" s="158" t="s">
        <v>154</v>
      </c>
      <c r="E104" s="163"/>
      <c r="F104" s="429" t="s">
        <v>116</v>
      </c>
      <c r="G104" s="430"/>
      <c r="H104" s="430"/>
      <c r="I104" s="430"/>
      <c r="J104" s="431"/>
      <c r="K104" s="157"/>
      <c r="L104" s="486">
        <f>T102/26*0.08</f>
        <v>0.9810526315789474</v>
      </c>
      <c r="M104" s="487"/>
      <c r="N104" s="487"/>
      <c r="O104" s="487"/>
      <c r="P104" s="488"/>
      <c r="Q104" s="36">
        <v>19</v>
      </c>
      <c r="R104" s="395"/>
      <c r="S104" s="495"/>
      <c r="T104" s="498">
        <f>U104/Q104</f>
        <v>0</v>
      </c>
      <c r="U104" s="514"/>
    </row>
    <row r="105" spans="1:21" ht="59.25" customHeight="1" x14ac:dyDescent="0.2">
      <c r="A105" s="46" t="s">
        <v>0</v>
      </c>
      <c r="B105" s="47" t="s">
        <v>1</v>
      </c>
      <c r="C105" s="47" t="s">
        <v>278</v>
      </c>
      <c r="D105" s="42" t="s">
        <v>2</v>
      </c>
      <c r="E105" s="42"/>
      <c r="F105" s="490" t="s">
        <v>281</v>
      </c>
      <c r="G105" s="491"/>
      <c r="H105" s="491"/>
      <c r="I105" s="491"/>
      <c r="J105" s="492"/>
      <c r="K105" s="67"/>
      <c r="L105" s="490" t="s">
        <v>66</v>
      </c>
      <c r="M105" s="491"/>
      <c r="N105" s="491"/>
      <c r="O105" s="491"/>
      <c r="P105" s="492"/>
      <c r="Q105" s="64"/>
      <c r="R105" s="42" t="s">
        <v>5</v>
      </c>
      <c r="S105" s="42" t="s">
        <v>6</v>
      </c>
      <c r="T105" s="47" t="s">
        <v>280</v>
      </c>
      <c r="U105" s="47" t="s">
        <v>205</v>
      </c>
    </row>
    <row r="106" spans="1:21" s="10" customFormat="1" ht="30" customHeight="1" x14ac:dyDescent="0.2">
      <c r="A106" s="406">
        <v>28</v>
      </c>
      <c r="B106" s="5" t="s">
        <v>80</v>
      </c>
      <c r="C106" s="330" t="s">
        <v>279</v>
      </c>
      <c r="D106" s="407" t="s">
        <v>31</v>
      </c>
      <c r="E106" s="170"/>
      <c r="F106" s="433" t="s">
        <v>241</v>
      </c>
      <c r="G106" s="434"/>
      <c r="H106" s="434"/>
      <c r="I106" s="434"/>
      <c r="J106" s="435"/>
      <c r="K106" s="160"/>
      <c r="L106" s="436" t="s">
        <v>31</v>
      </c>
      <c r="M106" s="437"/>
      <c r="N106" s="437"/>
      <c r="O106" s="437"/>
      <c r="P106" s="438"/>
      <c r="Q106" s="176">
        <v>18</v>
      </c>
      <c r="R106" s="250" t="s">
        <v>15</v>
      </c>
      <c r="S106" s="78" t="s">
        <v>243</v>
      </c>
      <c r="T106" s="37">
        <f t="shared" si="11"/>
        <v>136.38888888888889</v>
      </c>
      <c r="U106" s="125">
        <v>2455</v>
      </c>
    </row>
    <row r="107" spans="1:21" s="10" customFormat="1" ht="30" customHeight="1" x14ac:dyDescent="0.2">
      <c r="A107" s="406"/>
      <c r="B107" s="344" t="s">
        <v>240</v>
      </c>
      <c r="C107" s="330"/>
      <c r="D107" s="407"/>
      <c r="E107" s="170"/>
      <c r="F107" s="436"/>
      <c r="G107" s="437"/>
      <c r="H107" s="437"/>
      <c r="I107" s="437"/>
      <c r="J107" s="438"/>
      <c r="K107" s="160"/>
      <c r="L107" s="436"/>
      <c r="M107" s="437"/>
      <c r="N107" s="437"/>
      <c r="O107" s="437"/>
      <c r="P107" s="438"/>
      <c r="Q107" s="176">
        <v>9</v>
      </c>
      <c r="R107" s="394" t="s">
        <v>141</v>
      </c>
      <c r="S107" s="78" t="s">
        <v>244</v>
      </c>
      <c r="T107" s="37">
        <f t="shared" si="11"/>
        <v>170.11111111111111</v>
      </c>
      <c r="U107" s="125">
        <v>1531</v>
      </c>
    </row>
    <row r="108" spans="1:21" s="10" customFormat="1" ht="30" customHeight="1" x14ac:dyDescent="0.2">
      <c r="A108" s="406"/>
      <c r="B108" s="344"/>
      <c r="C108" s="330"/>
      <c r="D108" s="407"/>
      <c r="E108" s="170"/>
      <c r="F108" s="436"/>
      <c r="G108" s="437"/>
      <c r="H108" s="437"/>
      <c r="I108" s="437"/>
      <c r="J108" s="438"/>
      <c r="K108" s="160"/>
      <c r="L108" s="436"/>
      <c r="M108" s="437"/>
      <c r="N108" s="437"/>
      <c r="O108" s="437"/>
      <c r="P108" s="438"/>
      <c r="Q108" s="176">
        <v>4.5</v>
      </c>
      <c r="R108" s="395"/>
      <c r="S108" s="78" t="s">
        <v>245</v>
      </c>
      <c r="T108" s="37">
        <f t="shared" si="11"/>
        <v>184.44444444444446</v>
      </c>
      <c r="U108" s="125">
        <v>830</v>
      </c>
    </row>
    <row r="109" spans="1:21" s="10" customFormat="1" ht="30" customHeight="1" x14ac:dyDescent="0.2">
      <c r="A109" s="406"/>
      <c r="B109" s="344"/>
      <c r="C109" s="330"/>
      <c r="D109" s="407"/>
      <c r="E109" s="332" t="s">
        <v>81</v>
      </c>
      <c r="F109" s="436"/>
      <c r="G109" s="437"/>
      <c r="H109" s="437"/>
      <c r="I109" s="437"/>
      <c r="J109" s="438"/>
      <c r="K109" s="159"/>
      <c r="L109" s="436"/>
      <c r="M109" s="437"/>
      <c r="N109" s="437"/>
      <c r="O109" s="437"/>
      <c r="P109" s="438"/>
      <c r="Q109" s="183">
        <v>2.6</v>
      </c>
      <c r="R109" s="393" t="s">
        <v>82</v>
      </c>
      <c r="S109" s="78" t="s">
        <v>248</v>
      </c>
      <c r="T109" s="37">
        <f t="shared" si="11"/>
        <v>200.76923076923077</v>
      </c>
      <c r="U109" s="149">
        <v>522</v>
      </c>
    </row>
    <row r="110" spans="1:21" s="10" customFormat="1" ht="30" customHeight="1" x14ac:dyDescent="0.2">
      <c r="A110" s="406"/>
      <c r="B110" s="344"/>
      <c r="C110" s="330"/>
      <c r="D110" s="407"/>
      <c r="E110" s="407"/>
      <c r="F110" s="439"/>
      <c r="G110" s="440"/>
      <c r="H110" s="440"/>
      <c r="I110" s="440"/>
      <c r="J110" s="441"/>
      <c r="K110" s="160"/>
      <c r="L110" s="436"/>
      <c r="M110" s="437"/>
      <c r="N110" s="437"/>
      <c r="O110" s="437"/>
      <c r="P110" s="438"/>
      <c r="Q110" s="184">
        <v>0.9</v>
      </c>
      <c r="R110" s="395"/>
      <c r="S110" s="78" t="s">
        <v>246</v>
      </c>
      <c r="T110" s="37">
        <f t="shared" si="11"/>
        <v>324.44444444444446</v>
      </c>
      <c r="U110" s="149">
        <v>292</v>
      </c>
    </row>
    <row r="111" spans="1:21" s="10" customFormat="1" ht="57" customHeight="1" x14ac:dyDescent="0.2">
      <c r="A111" s="444"/>
      <c r="B111" s="345"/>
      <c r="C111" s="331"/>
      <c r="D111" s="523"/>
      <c r="E111" s="334"/>
      <c r="F111" s="429" t="s">
        <v>242</v>
      </c>
      <c r="G111" s="430"/>
      <c r="H111" s="430"/>
      <c r="I111" s="430"/>
      <c r="J111" s="431"/>
      <c r="K111" s="161"/>
      <c r="L111" s="439"/>
      <c r="M111" s="440"/>
      <c r="N111" s="440"/>
      <c r="O111" s="440"/>
      <c r="P111" s="441"/>
      <c r="Q111" s="36">
        <v>0.3</v>
      </c>
      <c r="R111" s="162" t="s">
        <v>239</v>
      </c>
      <c r="S111" s="78" t="s">
        <v>247</v>
      </c>
      <c r="T111" s="37">
        <f t="shared" ref="T111:T117" si="12">U111/Q111</f>
        <v>780</v>
      </c>
      <c r="U111" s="125">
        <v>234</v>
      </c>
    </row>
    <row r="112" spans="1:21" s="60" customFormat="1" ht="30" customHeight="1" x14ac:dyDescent="0.2">
      <c r="A112" s="531">
        <v>29</v>
      </c>
      <c r="B112" s="83" t="s">
        <v>249</v>
      </c>
      <c r="C112" s="310" t="s">
        <v>286</v>
      </c>
      <c r="D112" s="527" t="s">
        <v>31</v>
      </c>
      <c r="E112" s="269"/>
      <c r="F112" s="315" t="s">
        <v>242</v>
      </c>
      <c r="G112" s="316"/>
      <c r="H112" s="316"/>
      <c r="I112" s="316"/>
      <c r="J112" s="317"/>
      <c r="K112" s="263"/>
      <c r="L112" s="315" t="s">
        <v>31</v>
      </c>
      <c r="M112" s="316"/>
      <c r="N112" s="316"/>
      <c r="O112" s="316"/>
      <c r="P112" s="317"/>
      <c r="Q112" s="59">
        <v>43</v>
      </c>
      <c r="R112" s="266" t="s">
        <v>15</v>
      </c>
      <c r="S112" s="79" t="s">
        <v>312</v>
      </c>
      <c r="T112" s="267">
        <f t="shared" si="12"/>
        <v>299.7906976744186</v>
      </c>
      <c r="U112" s="125">
        <v>12891</v>
      </c>
    </row>
    <row r="113" spans="1:21" s="60" customFormat="1" ht="30" customHeight="1" x14ac:dyDescent="0.2">
      <c r="A113" s="532"/>
      <c r="B113" s="409" t="s">
        <v>250</v>
      </c>
      <c r="C113" s="311"/>
      <c r="D113" s="528"/>
      <c r="E113" s="268"/>
      <c r="F113" s="318"/>
      <c r="G113" s="319"/>
      <c r="H113" s="319"/>
      <c r="I113" s="319"/>
      <c r="J113" s="320"/>
      <c r="K113" s="262"/>
      <c r="L113" s="318"/>
      <c r="M113" s="319"/>
      <c r="N113" s="319"/>
      <c r="O113" s="319"/>
      <c r="P113" s="320"/>
      <c r="Q113" s="59">
        <v>10</v>
      </c>
      <c r="R113" s="266" t="s">
        <v>259</v>
      </c>
      <c r="S113" s="79" t="s">
        <v>287</v>
      </c>
      <c r="T113" s="267">
        <f t="shared" si="12"/>
        <v>294.60000000000002</v>
      </c>
      <c r="U113" s="270">
        <v>2946</v>
      </c>
    </row>
    <row r="114" spans="1:21" s="60" customFormat="1" ht="30" customHeight="1" x14ac:dyDescent="0.2">
      <c r="A114" s="532"/>
      <c r="B114" s="409"/>
      <c r="C114" s="311"/>
      <c r="D114" s="528"/>
      <c r="E114" s="269"/>
      <c r="F114" s="318"/>
      <c r="G114" s="319"/>
      <c r="H114" s="319"/>
      <c r="I114" s="319"/>
      <c r="J114" s="320"/>
      <c r="K114" s="263"/>
      <c r="L114" s="318"/>
      <c r="M114" s="319"/>
      <c r="N114" s="319"/>
      <c r="O114" s="319"/>
      <c r="P114" s="320"/>
      <c r="Q114" s="59">
        <v>5</v>
      </c>
      <c r="R114" s="266" t="s">
        <v>260</v>
      </c>
      <c r="S114" s="79" t="s">
        <v>288</v>
      </c>
      <c r="T114" s="267">
        <f t="shared" si="12"/>
        <v>329</v>
      </c>
      <c r="U114" s="125">
        <v>1645</v>
      </c>
    </row>
    <row r="115" spans="1:21" s="60" customFormat="1" ht="30" customHeight="1" x14ac:dyDescent="0.2">
      <c r="A115" s="532"/>
      <c r="B115" s="409"/>
      <c r="C115" s="311"/>
      <c r="D115" s="528"/>
      <c r="E115" s="269"/>
      <c r="F115" s="318"/>
      <c r="G115" s="319"/>
      <c r="H115" s="319"/>
      <c r="I115" s="319"/>
      <c r="J115" s="320"/>
      <c r="K115" s="263"/>
      <c r="L115" s="318"/>
      <c r="M115" s="319"/>
      <c r="N115" s="319"/>
      <c r="O115" s="319"/>
      <c r="P115" s="320"/>
      <c r="Q115" s="59">
        <v>0.9</v>
      </c>
      <c r="R115" s="266" t="s">
        <v>82</v>
      </c>
      <c r="S115" s="79" t="s">
        <v>289</v>
      </c>
      <c r="T115" s="267">
        <f t="shared" si="12"/>
        <v>397.77777777777777</v>
      </c>
      <c r="U115" s="150">
        <v>358</v>
      </c>
    </row>
    <row r="116" spans="1:21" s="60" customFormat="1" ht="57.75" customHeight="1" x14ac:dyDescent="0.2">
      <c r="A116" s="532"/>
      <c r="B116" s="409"/>
      <c r="C116" s="311"/>
      <c r="D116" s="528"/>
      <c r="E116" s="269"/>
      <c r="F116" s="318"/>
      <c r="G116" s="319"/>
      <c r="H116" s="319"/>
      <c r="I116" s="319"/>
      <c r="J116" s="320"/>
      <c r="K116" s="263"/>
      <c r="L116" s="318"/>
      <c r="M116" s="319"/>
      <c r="N116" s="319"/>
      <c r="O116" s="319"/>
      <c r="P116" s="320"/>
      <c r="Q116" s="59">
        <v>0.3</v>
      </c>
      <c r="R116" s="265" t="s">
        <v>239</v>
      </c>
      <c r="S116" s="79" t="s">
        <v>290</v>
      </c>
      <c r="T116" s="267">
        <f t="shared" si="12"/>
        <v>953.33333333333337</v>
      </c>
      <c r="U116" s="179">
        <v>286</v>
      </c>
    </row>
    <row r="117" spans="1:21" s="60" customFormat="1" ht="30.75" customHeight="1" x14ac:dyDescent="0.2">
      <c r="A117" s="533"/>
      <c r="B117" s="410"/>
      <c r="C117" s="312"/>
      <c r="D117" s="529"/>
      <c r="E117" s="269"/>
      <c r="F117" s="321"/>
      <c r="G117" s="322"/>
      <c r="H117" s="322"/>
      <c r="I117" s="322"/>
      <c r="J117" s="323"/>
      <c r="K117" s="264"/>
      <c r="L117" s="321"/>
      <c r="M117" s="322"/>
      <c r="N117" s="322"/>
      <c r="O117" s="322"/>
      <c r="P117" s="323"/>
      <c r="Q117" s="59">
        <v>0.11</v>
      </c>
      <c r="R117" s="265" t="s">
        <v>82</v>
      </c>
      <c r="S117" s="79" t="s">
        <v>291</v>
      </c>
      <c r="T117" s="185">
        <f t="shared" si="12"/>
        <v>909.09090909090912</v>
      </c>
      <c r="U117" s="179">
        <v>100</v>
      </c>
    </row>
    <row r="118" spans="1:21" ht="30" customHeight="1" x14ac:dyDescent="0.2">
      <c r="A118" s="526" t="s">
        <v>83</v>
      </c>
      <c r="B118" s="526"/>
      <c r="C118" s="526"/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</row>
    <row r="119" spans="1:21" ht="57" customHeight="1" x14ac:dyDescent="0.2">
      <c r="A119" s="51" t="s">
        <v>0</v>
      </c>
      <c r="B119" s="47" t="s">
        <v>1</v>
      </c>
      <c r="C119" s="47" t="s">
        <v>278</v>
      </c>
      <c r="D119" s="42" t="s">
        <v>2</v>
      </c>
      <c r="E119" s="43"/>
      <c r="F119" s="490" t="s">
        <v>281</v>
      </c>
      <c r="G119" s="491"/>
      <c r="H119" s="491"/>
      <c r="I119" s="491"/>
      <c r="J119" s="492"/>
      <c r="K119" s="68"/>
      <c r="L119" s="490" t="s">
        <v>84</v>
      </c>
      <c r="M119" s="492"/>
      <c r="N119" s="490" t="s">
        <v>175</v>
      </c>
      <c r="O119" s="491"/>
      <c r="P119" s="492"/>
      <c r="Q119" s="65"/>
      <c r="R119" s="43" t="s">
        <v>5</v>
      </c>
      <c r="S119" s="52" t="s">
        <v>85</v>
      </c>
      <c r="T119" s="53" t="s">
        <v>280</v>
      </c>
      <c r="U119" s="54" t="s">
        <v>205</v>
      </c>
    </row>
    <row r="120" spans="1:21" ht="33.75" customHeight="1" x14ac:dyDescent="0.2">
      <c r="A120" s="538">
        <v>30</v>
      </c>
      <c r="B120" s="2" t="s">
        <v>86</v>
      </c>
      <c r="C120" s="484" t="s">
        <v>286</v>
      </c>
      <c r="D120" s="505" t="s">
        <v>87</v>
      </c>
      <c r="E120" s="91">
        <v>90</v>
      </c>
      <c r="F120" s="458" t="s">
        <v>292</v>
      </c>
      <c r="G120" s="459"/>
      <c r="H120" s="459"/>
      <c r="I120" s="459"/>
      <c r="J120" s="460"/>
      <c r="K120" s="111">
        <v>220</v>
      </c>
      <c r="L120" s="507" t="str">
        <f>CONCATENATE(ROUND(T120*0.09,2),"-",ROUND(T120*0.22,2))</f>
        <v>22,06-53,92</v>
      </c>
      <c r="M120" s="508"/>
      <c r="N120" s="507" t="str">
        <f t="shared" ref="N120:N125" si="13">CONCATENATE(ROUND(Q120*1000/K120,2),"-",ROUND(Q120*1000/E120,2))</f>
        <v>45,45-111,11</v>
      </c>
      <c r="O120" s="509"/>
      <c r="P120" s="510"/>
      <c r="Q120" s="59">
        <v>10</v>
      </c>
      <c r="R120" s="386" t="s">
        <v>88</v>
      </c>
      <c r="S120" s="73" t="s">
        <v>287</v>
      </c>
      <c r="T120" s="74">
        <f t="shared" ref="T120:T130" si="14">U120/Q120</f>
        <v>245.1</v>
      </c>
      <c r="U120" s="124">
        <v>2451</v>
      </c>
    </row>
    <row r="121" spans="1:21" ht="44.25" customHeight="1" x14ac:dyDescent="0.2">
      <c r="A121" s="538"/>
      <c r="B121" s="388" t="s">
        <v>128</v>
      </c>
      <c r="C121" s="489"/>
      <c r="D121" s="505"/>
      <c r="E121" s="91">
        <v>90</v>
      </c>
      <c r="F121" s="461"/>
      <c r="G121" s="462"/>
      <c r="H121" s="462"/>
      <c r="I121" s="462"/>
      <c r="J121" s="463"/>
      <c r="K121" s="111">
        <v>220</v>
      </c>
      <c r="L121" s="507" t="str">
        <f>CONCATENATE(ROUND(T121*0.09,2),"-",ROUND(T121*0.22,2))</f>
        <v>24-58,67</v>
      </c>
      <c r="M121" s="510"/>
      <c r="N121" s="507" t="str">
        <f t="shared" si="13"/>
        <v>13,64-33,33</v>
      </c>
      <c r="O121" s="509"/>
      <c r="P121" s="510"/>
      <c r="Q121" s="59">
        <v>3</v>
      </c>
      <c r="R121" s="387"/>
      <c r="S121" s="75" t="s">
        <v>300</v>
      </c>
      <c r="T121" s="76">
        <f t="shared" si="14"/>
        <v>266.66666666666669</v>
      </c>
      <c r="U121" s="120">
        <v>800</v>
      </c>
    </row>
    <row r="122" spans="1:21" ht="52.5" customHeight="1" x14ac:dyDescent="0.2">
      <c r="A122" s="539"/>
      <c r="B122" s="389"/>
      <c r="C122" s="485"/>
      <c r="D122" s="506"/>
      <c r="E122" s="91">
        <v>90</v>
      </c>
      <c r="F122" s="464"/>
      <c r="G122" s="465"/>
      <c r="H122" s="465"/>
      <c r="I122" s="465"/>
      <c r="J122" s="466"/>
      <c r="K122" s="111">
        <v>220</v>
      </c>
      <c r="L122" s="507" t="str">
        <f>CONCATENATE(ROUND(T122*0.09,2),"-",ROUND(T122*0.22,2))</f>
        <v>25,3-61,84</v>
      </c>
      <c r="M122" s="510"/>
      <c r="N122" s="507" t="str">
        <f t="shared" si="13"/>
        <v>4,09-10</v>
      </c>
      <c r="O122" s="509"/>
      <c r="P122" s="510"/>
      <c r="Q122" s="59">
        <v>0.9</v>
      </c>
      <c r="R122" s="104" t="s">
        <v>89</v>
      </c>
      <c r="S122" s="75" t="s">
        <v>272</v>
      </c>
      <c r="T122" s="76">
        <f t="shared" si="14"/>
        <v>281.11111111111109</v>
      </c>
      <c r="U122" s="120">
        <v>253</v>
      </c>
    </row>
    <row r="123" spans="1:21" ht="36.75" customHeight="1" x14ac:dyDescent="0.2">
      <c r="A123" s="405">
        <v>31</v>
      </c>
      <c r="B123" s="5" t="s">
        <v>189</v>
      </c>
      <c r="C123" s="329" t="s">
        <v>279</v>
      </c>
      <c r="D123" s="332" t="s">
        <v>132</v>
      </c>
      <c r="E123" s="93">
        <v>70</v>
      </c>
      <c r="F123" s="392" t="s">
        <v>293</v>
      </c>
      <c r="G123" s="392"/>
      <c r="H123" s="392"/>
      <c r="I123" s="392"/>
      <c r="J123" s="392"/>
      <c r="K123" s="111">
        <v>250</v>
      </c>
      <c r="L123" s="429" t="str">
        <f>CONCATENATE(ROUND(T123*0.07,2),"-",ROUND(T123*0.25,2))</f>
        <v>19,31-68,95</v>
      </c>
      <c r="M123" s="431"/>
      <c r="N123" s="429" t="str">
        <f t="shared" si="13"/>
        <v>38-135,71</v>
      </c>
      <c r="O123" s="430"/>
      <c r="P123" s="431"/>
      <c r="Q123" s="59">
        <v>9.5</v>
      </c>
      <c r="R123" s="393" t="s">
        <v>131</v>
      </c>
      <c r="S123" s="101" t="s">
        <v>57</v>
      </c>
      <c r="T123" s="77">
        <f t="shared" si="14"/>
        <v>275.78947368421052</v>
      </c>
      <c r="U123" s="124">
        <v>2620</v>
      </c>
    </row>
    <row r="124" spans="1:21" ht="44.25" customHeight="1" x14ac:dyDescent="0.2">
      <c r="A124" s="406"/>
      <c r="B124" s="344" t="s">
        <v>191</v>
      </c>
      <c r="C124" s="330"/>
      <c r="D124" s="407"/>
      <c r="E124" s="93">
        <v>70</v>
      </c>
      <c r="F124" s="392"/>
      <c r="G124" s="392"/>
      <c r="H124" s="392"/>
      <c r="I124" s="392"/>
      <c r="J124" s="392"/>
      <c r="K124" s="111">
        <v>250</v>
      </c>
      <c r="L124" s="429" t="str">
        <f>CONCATENATE(ROUND(T124*0.07,2),"-",ROUND(T124*0.25,2))</f>
        <v>20,23-72,24</v>
      </c>
      <c r="M124" s="431"/>
      <c r="N124" s="429" t="str">
        <f t="shared" si="13"/>
        <v>11,6-41,43</v>
      </c>
      <c r="O124" s="430"/>
      <c r="P124" s="431"/>
      <c r="Q124" s="59">
        <v>2.9</v>
      </c>
      <c r="R124" s="394"/>
      <c r="S124" s="78" t="s">
        <v>130</v>
      </c>
      <c r="T124" s="77">
        <f t="shared" si="14"/>
        <v>288.9655172413793</v>
      </c>
      <c r="U124" s="124">
        <v>838</v>
      </c>
    </row>
    <row r="125" spans="1:21" ht="51" customHeight="1" x14ac:dyDescent="0.2">
      <c r="A125" s="406"/>
      <c r="B125" s="344"/>
      <c r="C125" s="331"/>
      <c r="D125" s="407"/>
      <c r="E125" s="93">
        <v>70</v>
      </c>
      <c r="F125" s="393"/>
      <c r="G125" s="393"/>
      <c r="H125" s="393"/>
      <c r="I125" s="393"/>
      <c r="J125" s="393"/>
      <c r="K125" s="201">
        <v>250</v>
      </c>
      <c r="L125" s="433" t="str">
        <f>CONCATENATE(ROUND(T125*0.07,2),"-",ROUND(T125*0.25,2))</f>
        <v>20,46-73,06</v>
      </c>
      <c r="M125" s="435"/>
      <c r="N125" s="433" t="str">
        <f t="shared" si="13"/>
        <v>3,6-12,86</v>
      </c>
      <c r="O125" s="434"/>
      <c r="P125" s="435"/>
      <c r="Q125" s="204">
        <v>0.9</v>
      </c>
      <c r="R125" s="394"/>
      <c r="S125" s="164" t="s">
        <v>78</v>
      </c>
      <c r="T125" s="165">
        <f t="shared" si="14"/>
        <v>292.22222222222223</v>
      </c>
      <c r="U125" s="124">
        <v>263</v>
      </c>
    </row>
    <row r="126" spans="1:21" s="10" customFormat="1" ht="30.75" customHeight="1" x14ac:dyDescent="0.2">
      <c r="A126" s="519">
        <v>32</v>
      </c>
      <c r="B126" s="80" t="s">
        <v>90</v>
      </c>
      <c r="C126" s="520" t="s">
        <v>279</v>
      </c>
      <c r="D126" s="522" t="s">
        <v>91</v>
      </c>
      <c r="E126" s="182">
        <v>60</v>
      </c>
      <c r="F126" s="349" t="s">
        <v>294</v>
      </c>
      <c r="G126" s="349"/>
      <c r="H126" s="349"/>
      <c r="I126" s="349"/>
      <c r="J126" s="349"/>
      <c r="K126" s="211">
        <v>180</v>
      </c>
      <c r="L126" s="349" t="str">
        <f>CONCATENATE(ROUND(T126*0.06,2),"-",ROUND(T126*0.18,2))</f>
        <v>15,31-45,93</v>
      </c>
      <c r="M126" s="349"/>
      <c r="N126" s="349" t="str">
        <f>CONCATENATE(ROUND(Q126*1000/K126,2),"-",ROUND(Q126*1000/E126,2))</f>
        <v>16,11-48,33</v>
      </c>
      <c r="O126" s="349"/>
      <c r="P126" s="349"/>
      <c r="Q126" s="59">
        <v>2.9</v>
      </c>
      <c r="R126" s="349" t="s">
        <v>69</v>
      </c>
      <c r="S126" s="79" t="s">
        <v>130</v>
      </c>
      <c r="T126" s="216">
        <f t="shared" si="14"/>
        <v>255.17241379310346</v>
      </c>
      <c r="U126" s="120">
        <v>740</v>
      </c>
    </row>
    <row r="127" spans="1:21" s="10" customFormat="1" ht="115.5" x14ac:dyDescent="0.2">
      <c r="A127" s="519"/>
      <c r="B127" s="88" t="s">
        <v>307</v>
      </c>
      <c r="C127" s="521"/>
      <c r="D127" s="522"/>
      <c r="E127" s="182">
        <v>60</v>
      </c>
      <c r="F127" s="349"/>
      <c r="G127" s="349"/>
      <c r="H127" s="349"/>
      <c r="I127" s="349"/>
      <c r="J127" s="349"/>
      <c r="K127" s="211">
        <v>180</v>
      </c>
      <c r="L127" s="349" t="str">
        <f>CONCATENATE(ROUND(T127*0.06,2),"-",ROUND(T127*0.18,2))</f>
        <v>16,42-49,26</v>
      </c>
      <c r="M127" s="349"/>
      <c r="N127" s="349" t="str">
        <f>CONCATENATE(ROUND(Q127*1000/K127,2),"-",ROUND(Q127*1000/E127,2))</f>
        <v>5,28-15,83</v>
      </c>
      <c r="O127" s="349"/>
      <c r="P127" s="349"/>
      <c r="Q127" s="59">
        <v>0.95</v>
      </c>
      <c r="R127" s="349"/>
      <c r="S127" s="79" t="s">
        <v>71</v>
      </c>
      <c r="T127" s="216">
        <f t="shared" si="14"/>
        <v>273.68421052631578</v>
      </c>
      <c r="U127" s="120">
        <v>260</v>
      </c>
    </row>
    <row r="128" spans="1:21" s="60" customFormat="1" ht="27" customHeight="1" x14ac:dyDescent="0.2">
      <c r="A128" s="405">
        <v>33</v>
      </c>
      <c r="B128" s="255" t="s">
        <v>173</v>
      </c>
      <c r="C128" s="329" t="s">
        <v>279</v>
      </c>
      <c r="D128" s="332" t="s">
        <v>172</v>
      </c>
      <c r="E128" s="237">
        <v>60</v>
      </c>
      <c r="F128" s="392" t="s">
        <v>295</v>
      </c>
      <c r="G128" s="392"/>
      <c r="H128" s="392"/>
      <c r="I128" s="392"/>
      <c r="J128" s="392"/>
      <c r="K128" s="222">
        <v>80</v>
      </c>
      <c r="L128" s="433" t="str">
        <f>CONCATENATE(ROUND(T128*E128/1000,2),"-",ROUND(T128*K128/1000,2))</f>
        <v>68,64-91,52</v>
      </c>
      <c r="M128" s="435"/>
      <c r="N128" s="433" t="str">
        <f>CONCATENATE(ROUND(Q128*1000/K128,2),"-",ROUND(Q128*1000/E128,2))</f>
        <v>3,13-4,17</v>
      </c>
      <c r="O128" s="434"/>
      <c r="P128" s="435"/>
      <c r="Q128" s="36">
        <v>0.25</v>
      </c>
      <c r="R128" s="393" t="s">
        <v>171</v>
      </c>
      <c r="S128" s="517" t="s">
        <v>170</v>
      </c>
      <c r="T128" s="515">
        <f t="shared" si="14"/>
        <v>1144</v>
      </c>
      <c r="U128" s="417">
        <v>286</v>
      </c>
    </row>
    <row r="129" spans="1:21" s="60" customFormat="1" ht="39" customHeight="1" x14ac:dyDescent="0.2">
      <c r="A129" s="444"/>
      <c r="B129" s="249" t="s">
        <v>174</v>
      </c>
      <c r="C129" s="331"/>
      <c r="D129" s="334"/>
      <c r="E129" s="237">
        <v>60</v>
      </c>
      <c r="F129" s="392"/>
      <c r="G129" s="392"/>
      <c r="H129" s="392"/>
      <c r="I129" s="392"/>
      <c r="J129" s="392"/>
      <c r="K129" s="222">
        <v>80</v>
      </c>
      <c r="L129" s="439" t="str">
        <f>CONCATENATE(ROUND(T129*0.06,2),"-",ROUND(T129*0.18,2))</f>
        <v>0-0</v>
      </c>
      <c r="M129" s="441"/>
      <c r="N129" s="439"/>
      <c r="O129" s="440"/>
      <c r="P129" s="441"/>
      <c r="Q129" s="36">
        <v>0.25</v>
      </c>
      <c r="R129" s="395"/>
      <c r="S129" s="518"/>
      <c r="T129" s="516">
        <f t="shared" si="14"/>
        <v>0</v>
      </c>
      <c r="U129" s="418"/>
    </row>
    <row r="130" spans="1:21" s="10" customFormat="1" ht="35.25" customHeight="1" x14ac:dyDescent="0.2">
      <c r="A130" s="307">
        <v>34</v>
      </c>
      <c r="B130" s="80" t="s">
        <v>110</v>
      </c>
      <c r="C130" s="310" t="s">
        <v>279</v>
      </c>
      <c r="D130" s="412" t="s">
        <v>109</v>
      </c>
      <c r="E130" s="235">
        <v>250</v>
      </c>
      <c r="F130" s="349" t="s">
        <v>296</v>
      </c>
      <c r="G130" s="349"/>
      <c r="H130" s="349"/>
      <c r="I130" s="349"/>
      <c r="J130" s="349"/>
      <c r="K130" s="218">
        <v>350</v>
      </c>
      <c r="L130" s="346" t="str">
        <f>CONCATENATE(ROUND(T130*E130/1000,2),"-",ROUND(T130*K130/1000,2))</f>
        <v>82,94-116,12</v>
      </c>
      <c r="M130" s="348"/>
      <c r="N130" s="346" t="str">
        <f t="shared" ref="N130:N136" si="15">CONCATENATE(ROUND(Q130*1000/K130,2),"-",ROUND(Q130*1000/E130,2))</f>
        <v>12,86-18</v>
      </c>
      <c r="O130" s="347"/>
      <c r="P130" s="348"/>
      <c r="Q130" s="59">
        <v>4.5</v>
      </c>
      <c r="R130" s="212" t="s">
        <v>69</v>
      </c>
      <c r="S130" s="234" t="s">
        <v>95</v>
      </c>
      <c r="T130" s="219">
        <f t="shared" si="14"/>
        <v>331.77777777777777</v>
      </c>
      <c r="U130" s="178">
        <v>1493</v>
      </c>
    </row>
    <row r="131" spans="1:21" s="10" customFormat="1" ht="100.5" customHeight="1" x14ac:dyDescent="0.2">
      <c r="A131" s="308"/>
      <c r="B131" s="224" t="s">
        <v>111</v>
      </c>
      <c r="C131" s="312"/>
      <c r="D131" s="413"/>
      <c r="E131" s="235">
        <v>250</v>
      </c>
      <c r="F131" s="349"/>
      <c r="G131" s="349"/>
      <c r="H131" s="349"/>
      <c r="I131" s="349"/>
      <c r="J131" s="349"/>
      <c r="K131" s="218">
        <v>350</v>
      </c>
      <c r="L131" s="346" t="str">
        <f>CONCATENATE(ROUND(T131*E131/1000,2),"-",ROUND(T131*K131/1000,2))</f>
        <v>60,96-85,35</v>
      </c>
      <c r="M131" s="348"/>
      <c r="N131" s="346" t="str">
        <f t="shared" si="15"/>
        <v>3,71-5,2</v>
      </c>
      <c r="O131" s="347"/>
      <c r="P131" s="348"/>
      <c r="Q131" s="59">
        <v>1.3</v>
      </c>
      <c r="R131" s="211" t="s">
        <v>69</v>
      </c>
      <c r="S131" s="215" t="s">
        <v>108</v>
      </c>
      <c r="T131" s="216">
        <v>243.84615384615384</v>
      </c>
      <c r="U131" s="120">
        <v>462</v>
      </c>
    </row>
    <row r="132" spans="1:21" s="60" customFormat="1" ht="37.5" customHeight="1" x14ac:dyDescent="0.2">
      <c r="A132" s="405">
        <v>35</v>
      </c>
      <c r="B132" s="5" t="s">
        <v>176</v>
      </c>
      <c r="C132" s="329" t="s">
        <v>279</v>
      </c>
      <c r="D132" s="332" t="s">
        <v>163</v>
      </c>
      <c r="E132" s="206">
        <v>40</v>
      </c>
      <c r="F132" s="392" t="s">
        <v>297</v>
      </c>
      <c r="G132" s="392"/>
      <c r="H132" s="392"/>
      <c r="I132" s="392"/>
      <c r="J132" s="392"/>
      <c r="K132" s="223">
        <v>70</v>
      </c>
      <c r="L132" s="429" t="str">
        <f>CONCATENATE(ROUND(T132*0.04,2),"-",ROUND(T132*0.07,2))</f>
        <v>64,89-113,56</v>
      </c>
      <c r="M132" s="431"/>
      <c r="N132" s="429" t="str">
        <f t="shared" si="15"/>
        <v>37,14-65</v>
      </c>
      <c r="O132" s="430"/>
      <c r="P132" s="431"/>
      <c r="Q132" s="36">
        <v>2.6</v>
      </c>
      <c r="R132" s="220" t="s">
        <v>88</v>
      </c>
      <c r="S132" s="236" t="s">
        <v>149</v>
      </c>
      <c r="T132" s="165">
        <f>U132/Q132</f>
        <v>1622.3076923076922</v>
      </c>
      <c r="U132" s="178">
        <v>4218</v>
      </c>
    </row>
    <row r="133" spans="1:21" s="60" customFormat="1" ht="87" customHeight="1" x14ac:dyDescent="0.2">
      <c r="A133" s="444"/>
      <c r="B133" s="44" t="s">
        <v>192</v>
      </c>
      <c r="C133" s="331"/>
      <c r="D133" s="334"/>
      <c r="E133" s="206">
        <v>40</v>
      </c>
      <c r="F133" s="392"/>
      <c r="G133" s="392"/>
      <c r="H133" s="392"/>
      <c r="I133" s="392"/>
      <c r="J133" s="392"/>
      <c r="K133" s="223">
        <v>70</v>
      </c>
      <c r="L133" s="429" t="str">
        <f>CONCATENATE(ROUND(T133*0.04,2),"-",ROUND(T133*0.07,2))</f>
        <v>69,85-122,24</v>
      </c>
      <c r="M133" s="431"/>
      <c r="N133" s="429" t="str">
        <f t="shared" si="15"/>
        <v>11,43-20</v>
      </c>
      <c r="O133" s="430"/>
      <c r="P133" s="431"/>
      <c r="Q133" s="36">
        <v>0.8</v>
      </c>
      <c r="R133" s="220" t="s">
        <v>89</v>
      </c>
      <c r="S133" s="236" t="s">
        <v>148</v>
      </c>
      <c r="T133" s="165">
        <f>U133/Q133</f>
        <v>1746.25</v>
      </c>
      <c r="U133" s="178">
        <v>1397</v>
      </c>
    </row>
    <row r="134" spans="1:21" s="10" customFormat="1" ht="30.75" customHeight="1" x14ac:dyDescent="0.2">
      <c r="A134" s="307">
        <v>36</v>
      </c>
      <c r="B134" s="80" t="s">
        <v>182</v>
      </c>
      <c r="C134" s="310" t="s">
        <v>279</v>
      </c>
      <c r="D134" s="412" t="s">
        <v>92</v>
      </c>
      <c r="E134" s="235">
        <v>60</v>
      </c>
      <c r="F134" s="349" t="s">
        <v>298</v>
      </c>
      <c r="G134" s="349"/>
      <c r="H134" s="349"/>
      <c r="I134" s="349"/>
      <c r="J134" s="349"/>
      <c r="K134" s="218">
        <v>120</v>
      </c>
      <c r="L134" s="315" t="str">
        <f>CONCATENATE(ROUND(T134*0.06,2),"-",ROUND(T134*0.12,2))</f>
        <v>6,45-12,9</v>
      </c>
      <c r="M134" s="317"/>
      <c r="N134" s="346" t="str">
        <f t="shared" si="15"/>
        <v>87,5-175</v>
      </c>
      <c r="O134" s="347"/>
      <c r="P134" s="348"/>
      <c r="Q134" s="59">
        <v>10.5</v>
      </c>
      <c r="R134" s="401" t="s">
        <v>18</v>
      </c>
      <c r="S134" s="215" t="s">
        <v>19</v>
      </c>
      <c r="T134" s="216">
        <f t="shared" ref="T134:T139" si="16">U134/Q134</f>
        <v>107.52380952380952</v>
      </c>
      <c r="U134" s="166">
        <v>1129</v>
      </c>
    </row>
    <row r="135" spans="1:21" s="10" customFormat="1" ht="35.25" customHeight="1" x14ac:dyDescent="0.2">
      <c r="A135" s="308"/>
      <c r="B135" s="324" t="s">
        <v>93</v>
      </c>
      <c r="C135" s="311"/>
      <c r="D135" s="313"/>
      <c r="E135" s="235">
        <v>60</v>
      </c>
      <c r="F135" s="349"/>
      <c r="G135" s="349"/>
      <c r="H135" s="349"/>
      <c r="I135" s="349"/>
      <c r="J135" s="349"/>
      <c r="K135" s="218">
        <v>120</v>
      </c>
      <c r="L135" s="315" t="str">
        <f>CONCATENATE(ROUND(T135*0.06,2),"-",ROUND(T135*0.12,2))</f>
        <v>6,89-13,78</v>
      </c>
      <c r="M135" s="317"/>
      <c r="N135" s="346" t="str">
        <f t="shared" si="15"/>
        <v>27,5-55</v>
      </c>
      <c r="O135" s="347"/>
      <c r="P135" s="348"/>
      <c r="Q135" s="59">
        <v>3.3</v>
      </c>
      <c r="R135" s="408"/>
      <c r="S135" s="215" t="s">
        <v>20</v>
      </c>
      <c r="T135" s="216">
        <f t="shared" si="16"/>
        <v>114.84848484848486</v>
      </c>
      <c r="U135" s="166">
        <v>379</v>
      </c>
    </row>
    <row r="136" spans="1:21" s="10" customFormat="1" ht="36" customHeight="1" x14ac:dyDescent="0.2">
      <c r="A136" s="308"/>
      <c r="B136" s="324"/>
      <c r="C136" s="312"/>
      <c r="D136" s="313"/>
      <c r="E136" s="235">
        <v>60</v>
      </c>
      <c r="F136" s="349"/>
      <c r="G136" s="349"/>
      <c r="H136" s="349"/>
      <c r="I136" s="349"/>
      <c r="J136" s="349"/>
      <c r="K136" s="218">
        <v>120</v>
      </c>
      <c r="L136" s="315" t="str">
        <f>CONCATENATE(ROUND(T136*0.06,2),"-",ROUND(T136*0.12,2))</f>
        <v>7,33-14,67</v>
      </c>
      <c r="M136" s="317"/>
      <c r="N136" s="346" t="str">
        <f t="shared" si="15"/>
        <v>7,5-15</v>
      </c>
      <c r="O136" s="347"/>
      <c r="P136" s="348"/>
      <c r="Q136" s="59">
        <v>0.9</v>
      </c>
      <c r="R136" s="402"/>
      <c r="S136" s="215" t="s">
        <v>78</v>
      </c>
      <c r="T136" s="216">
        <f t="shared" si="16"/>
        <v>122.22222222222221</v>
      </c>
      <c r="U136" s="166">
        <v>110</v>
      </c>
    </row>
    <row r="137" spans="1:21" s="60" customFormat="1" ht="50.25" customHeight="1" x14ac:dyDescent="0.2">
      <c r="A137" s="405">
        <v>37</v>
      </c>
      <c r="B137" s="5" t="s">
        <v>183</v>
      </c>
      <c r="C137" s="329" t="s">
        <v>279</v>
      </c>
      <c r="D137" s="332" t="s">
        <v>137</v>
      </c>
      <c r="E137" s="231"/>
      <c r="F137" s="436" t="s">
        <v>284</v>
      </c>
      <c r="G137" s="437"/>
      <c r="H137" s="437"/>
      <c r="I137" s="437"/>
      <c r="J137" s="438"/>
      <c r="K137" s="222">
        <v>120</v>
      </c>
      <c r="L137" s="429">
        <f>T137/(1000/120)</f>
        <v>18.456</v>
      </c>
      <c r="M137" s="431"/>
      <c r="N137" s="429" t="str">
        <f t="shared" ref="N137:N139" si="17">CONCATENATE(ROUND(Q137*1000/K137,2))</f>
        <v>125</v>
      </c>
      <c r="O137" s="430"/>
      <c r="P137" s="431"/>
      <c r="Q137" s="36">
        <v>15</v>
      </c>
      <c r="R137" s="393" t="s">
        <v>18</v>
      </c>
      <c r="S137" s="155" t="s">
        <v>94</v>
      </c>
      <c r="T137" s="156">
        <f t="shared" si="16"/>
        <v>153.80000000000001</v>
      </c>
      <c r="U137" s="166">
        <v>2307</v>
      </c>
    </row>
    <row r="138" spans="1:21" s="60" customFormat="1" ht="51.75" customHeight="1" x14ac:dyDescent="0.2">
      <c r="A138" s="406"/>
      <c r="B138" s="524" t="s">
        <v>136</v>
      </c>
      <c r="C138" s="330"/>
      <c r="D138" s="333"/>
      <c r="E138" s="226"/>
      <c r="F138" s="436"/>
      <c r="G138" s="437"/>
      <c r="H138" s="437"/>
      <c r="I138" s="437"/>
      <c r="J138" s="438"/>
      <c r="K138" s="222">
        <v>120</v>
      </c>
      <c r="L138" s="486">
        <f>T138/(1000/120)</f>
        <v>19.759999999999998</v>
      </c>
      <c r="M138" s="488"/>
      <c r="N138" s="429" t="str">
        <f t="shared" si="17"/>
        <v>37,5</v>
      </c>
      <c r="O138" s="430"/>
      <c r="P138" s="431"/>
      <c r="Q138" s="36">
        <v>4.5</v>
      </c>
      <c r="R138" s="394"/>
      <c r="S138" s="155" t="s">
        <v>95</v>
      </c>
      <c r="T138" s="156">
        <f t="shared" si="16"/>
        <v>164.66666666666666</v>
      </c>
      <c r="U138" s="169">
        <v>741</v>
      </c>
    </row>
    <row r="139" spans="1:21" s="60" customFormat="1" ht="46.5" customHeight="1" x14ac:dyDescent="0.2">
      <c r="A139" s="444"/>
      <c r="B139" s="525"/>
      <c r="C139" s="331"/>
      <c r="D139" s="334"/>
      <c r="E139" s="225"/>
      <c r="F139" s="436"/>
      <c r="G139" s="437"/>
      <c r="H139" s="437"/>
      <c r="I139" s="437"/>
      <c r="J139" s="438"/>
      <c r="K139" s="222">
        <v>120</v>
      </c>
      <c r="L139" s="486">
        <f>T139/(1000/120)</f>
        <v>21.138461538461538</v>
      </c>
      <c r="M139" s="488"/>
      <c r="N139" s="429" t="str">
        <f t="shared" si="17"/>
        <v>10,83</v>
      </c>
      <c r="O139" s="430"/>
      <c r="P139" s="431"/>
      <c r="Q139" s="36">
        <v>1.3</v>
      </c>
      <c r="R139" s="395"/>
      <c r="S139" s="155" t="s">
        <v>108</v>
      </c>
      <c r="T139" s="156">
        <f t="shared" si="16"/>
        <v>176.15384615384616</v>
      </c>
      <c r="U139" s="166">
        <v>229</v>
      </c>
    </row>
    <row r="140" spans="1:21" s="60" customFormat="1" ht="32.25" customHeight="1" x14ac:dyDescent="0.2">
      <c r="A140" s="307">
        <v>38</v>
      </c>
      <c r="B140" s="80" t="s">
        <v>188</v>
      </c>
      <c r="C140" s="310" t="s">
        <v>279</v>
      </c>
      <c r="D140" s="313" t="s">
        <v>313</v>
      </c>
      <c r="E140" s="187"/>
      <c r="F140" s="315" t="s">
        <v>299</v>
      </c>
      <c r="G140" s="316"/>
      <c r="H140" s="316"/>
      <c r="I140" s="316"/>
      <c r="J140" s="317"/>
      <c r="K140" s="276">
        <v>150</v>
      </c>
      <c r="L140" s="349">
        <f>T140/(1000/K140)</f>
        <v>31.049999999999997</v>
      </c>
      <c r="M140" s="349"/>
      <c r="N140" s="349" t="str">
        <f>CONCATENATE(ROUND(Q140*1000/K140,2))</f>
        <v>420</v>
      </c>
      <c r="O140" s="349"/>
      <c r="P140" s="349"/>
      <c r="Q140" s="59">
        <v>63</v>
      </c>
      <c r="R140" s="349" t="s">
        <v>15</v>
      </c>
      <c r="S140" s="530" t="s">
        <v>314</v>
      </c>
      <c r="T140" s="545">
        <f>U140/Q140</f>
        <v>207</v>
      </c>
      <c r="U140" s="543">
        <v>13041</v>
      </c>
    </row>
    <row r="141" spans="1:21" s="60" customFormat="1" ht="61.5" customHeight="1" x14ac:dyDescent="0.2">
      <c r="A141" s="308"/>
      <c r="B141" s="324" t="s">
        <v>306</v>
      </c>
      <c r="C141" s="311"/>
      <c r="D141" s="313"/>
      <c r="E141" s="278"/>
      <c r="F141" s="318"/>
      <c r="G141" s="319"/>
      <c r="H141" s="319"/>
      <c r="I141" s="319"/>
      <c r="J141" s="320"/>
      <c r="L141" s="349"/>
      <c r="M141" s="349"/>
      <c r="N141" s="349"/>
      <c r="O141" s="349"/>
      <c r="P141" s="349"/>
      <c r="Q141" s="154"/>
      <c r="R141" s="349"/>
      <c r="S141" s="530"/>
      <c r="T141" s="545"/>
      <c r="U141" s="544"/>
    </row>
    <row r="142" spans="1:21" s="10" customFormat="1" ht="90.75" customHeight="1" x14ac:dyDescent="0.2">
      <c r="A142" s="309"/>
      <c r="B142" s="325"/>
      <c r="C142" s="312"/>
      <c r="D142" s="314"/>
      <c r="E142" s="278"/>
      <c r="F142" s="321"/>
      <c r="G142" s="322"/>
      <c r="H142" s="322"/>
      <c r="I142" s="322"/>
      <c r="J142" s="323"/>
      <c r="K142" s="273">
        <v>150</v>
      </c>
      <c r="L142" s="346">
        <f>T142/(1000/150)</f>
        <v>33.35</v>
      </c>
      <c r="M142" s="348"/>
      <c r="N142" s="346" t="str">
        <f>CONCATENATE(ROUND(Q142*1000/K142,2))</f>
        <v>100</v>
      </c>
      <c r="O142" s="347"/>
      <c r="P142" s="348"/>
      <c r="Q142" s="59">
        <v>15</v>
      </c>
      <c r="R142" s="273" t="s">
        <v>18</v>
      </c>
      <c r="S142" s="274" t="s">
        <v>94</v>
      </c>
      <c r="T142" s="279">
        <f>U142/Q142</f>
        <v>222.33333333333334</v>
      </c>
      <c r="U142" s="281">
        <v>3335</v>
      </c>
    </row>
    <row r="143" spans="1:21" s="10" customFormat="1" ht="39.75" customHeight="1" x14ac:dyDescent="0.2">
      <c r="A143" s="326">
        <v>39</v>
      </c>
      <c r="B143" s="5" t="s">
        <v>208</v>
      </c>
      <c r="C143" s="329" t="s">
        <v>279</v>
      </c>
      <c r="D143" s="332" t="s">
        <v>209</v>
      </c>
      <c r="E143" s="10">
        <v>80</v>
      </c>
      <c r="F143" s="335" t="s">
        <v>285</v>
      </c>
      <c r="G143" s="336"/>
      <c r="H143" s="336"/>
      <c r="I143" s="336"/>
      <c r="J143" s="337"/>
      <c r="K143" s="188">
        <v>150</v>
      </c>
      <c r="L143" s="302" t="str">
        <f>CONCATENATE(ROUND(T143*E142/1000,2),"-",ROUND(T143*K142/1000,2))</f>
        <v>0-23,76</v>
      </c>
      <c r="M143" s="303"/>
      <c r="N143" s="302" t="str">
        <f>CONCATENATE(ROUND(Q143*1000/K143,2),"-",ROUND(Q143*1000/E143,2))</f>
        <v>320-600</v>
      </c>
      <c r="O143" s="304"/>
      <c r="P143" s="303"/>
      <c r="Q143" s="275">
        <v>48</v>
      </c>
      <c r="R143" s="277" t="s">
        <v>15</v>
      </c>
      <c r="S143" s="280" t="s">
        <v>315</v>
      </c>
      <c r="T143" s="156">
        <f>U143/Q143</f>
        <v>158.375</v>
      </c>
      <c r="U143" s="281">
        <v>7602</v>
      </c>
    </row>
    <row r="144" spans="1:21" ht="60" customHeight="1" x14ac:dyDescent="0.2">
      <c r="A144" s="327"/>
      <c r="B144" s="344" t="s">
        <v>207</v>
      </c>
      <c r="C144" s="330"/>
      <c r="D144" s="333"/>
      <c r="E144" s="10">
        <v>80</v>
      </c>
      <c r="F144" s="338"/>
      <c r="G144" s="339"/>
      <c r="H144" s="339"/>
      <c r="I144" s="339"/>
      <c r="J144" s="340"/>
      <c r="K144" s="188">
        <v>150</v>
      </c>
      <c r="L144" s="302" t="str">
        <f>CONCATENATE(ROUND(T144*E143/1000,2),"-",ROUND(T144*K143/1000,2))</f>
        <v>13,21-24,78</v>
      </c>
      <c r="M144" s="303"/>
      <c r="N144" s="302" t="str">
        <f>CONCATENATE(ROUND(Q144*1000/K143,2),"-",ROUND(Q144*1000/E143,2))</f>
        <v>73,33-137,5</v>
      </c>
      <c r="O144" s="304"/>
      <c r="P144" s="303"/>
      <c r="Q144" s="275">
        <v>11</v>
      </c>
      <c r="R144" s="305" t="s">
        <v>141</v>
      </c>
      <c r="S144" s="280" t="s">
        <v>24</v>
      </c>
      <c r="T144" s="156">
        <f>U144/Q144</f>
        <v>165.18181818181819</v>
      </c>
      <c r="U144" s="282">
        <v>1817</v>
      </c>
    </row>
    <row r="145" spans="1:21" ht="65.25" customHeight="1" x14ac:dyDescent="0.2">
      <c r="A145" s="328"/>
      <c r="B145" s="345"/>
      <c r="C145" s="331"/>
      <c r="D145" s="334"/>
      <c r="E145" s="10">
        <v>80</v>
      </c>
      <c r="F145" s="341"/>
      <c r="G145" s="342"/>
      <c r="H145" s="342"/>
      <c r="I145" s="342"/>
      <c r="J145" s="343"/>
      <c r="K145" s="188">
        <v>150</v>
      </c>
      <c r="L145" s="302" t="str">
        <f>CONCATENATE(ROUND(T145*E145/1000,2),"-",ROUND(T145*K145/1000,2))</f>
        <v>13,72-25,72</v>
      </c>
      <c r="M145" s="303"/>
      <c r="N145" s="302" t="str">
        <f>CONCATENATE(ROUND(Q145*1000/K145,2),"-",ROUND(Q145*1000/E145,2))</f>
        <v>36,67-68,75</v>
      </c>
      <c r="O145" s="304"/>
      <c r="P145" s="303"/>
      <c r="Q145" s="188">
        <v>5.5</v>
      </c>
      <c r="R145" s="306"/>
      <c r="S145" s="6" t="s">
        <v>140</v>
      </c>
      <c r="T145" s="156">
        <f>U145/Q145</f>
        <v>171.45454545454547</v>
      </c>
      <c r="U145" s="281">
        <v>943</v>
      </c>
    </row>
    <row r="146" spans="1:21" x14ac:dyDescent="0.2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L146" s="60"/>
      <c r="M146" s="60"/>
      <c r="N146" s="60"/>
      <c r="O146" s="60"/>
      <c r="P146" s="60"/>
      <c r="R146" s="60"/>
      <c r="S146" s="60"/>
      <c r="T146" s="60"/>
    </row>
    <row r="147" spans="1:21" x14ac:dyDescent="0.2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L147" s="60"/>
      <c r="M147" s="60"/>
      <c r="N147" s="60"/>
      <c r="O147" s="60"/>
      <c r="P147" s="60"/>
      <c r="R147" s="60"/>
      <c r="S147" s="60"/>
      <c r="T147" s="60"/>
    </row>
    <row r="148" spans="1:21" x14ac:dyDescent="0.2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L148" s="60"/>
      <c r="M148" s="60"/>
      <c r="N148" s="60"/>
      <c r="O148" s="60"/>
      <c r="P148" s="60"/>
      <c r="R148" s="60"/>
      <c r="S148" s="60"/>
      <c r="T148" s="60"/>
    </row>
    <row r="149" spans="1:21" x14ac:dyDescent="0.2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L149" s="60"/>
      <c r="M149" s="60"/>
      <c r="N149" s="60"/>
      <c r="O149" s="60"/>
      <c r="P149" s="60"/>
      <c r="R149" s="60"/>
      <c r="S149" s="60"/>
      <c r="T149" s="60"/>
    </row>
    <row r="150" spans="1:21" x14ac:dyDescent="0.2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L150" s="60"/>
      <c r="M150" s="60"/>
      <c r="N150" s="60"/>
      <c r="O150" s="60"/>
      <c r="P150" s="60"/>
      <c r="R150" s="60"/>
      <c r="S150" s="60"/>
      <c r="T150" s="60"/>
    </row>
    <row r="151" spans="1:21" x14ac:dyDescent="0.2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L151" s="60"/>
      <c r="M151" s="60"/>
      <c r="N151" s="60"/>
      <c r="O151" s="60"/>
      <c r="P151" s="60"/>
      <c r="R151" s="60"/>
      <c r="S151" s="60"/>
      <c r="T151" s="60"/>
    </row>
    <row r="152" spans="1:21" x14ac:dyDescent="0.2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L152" s="60"/>
      <c r="M152" s="60"/>
      <c r="N152" s="60"/>
      <c r="O152" s="60"/>
      <c r="P152" s="60"/>
      <c r="R152" s="60"/>
      <c r="S152" s="60"/>
      <c r="T152" s="60"/>
    </row>
    <row r="153" spans="1:21" x14ac:dyDescent="0.2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L153" s="60"/>
      <c r="M153" s="60"/>
      <c r="N153" s="60"/>
      <c r="O153" s="60"/>
      <c r="P153" s="60"/>
      <c r="R153" s="60"/>
      <c r="S153" s="60"/>
      <c r="T153" s="60"/>
    </row>
    <row r="154" spans="1:21" x14ac:dyDescent="0.2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L154" s="60"/>
      <c r="M154" s="60"/>
      <c r="N154" s="60"/>
      <c r="O154" s="60"/>
      <c r="P154" s="60"/>
      <c r="R154" s="60"/>
      <c r="S154" s="60"/>
      <c r="T154" s="60"/>
    </row>
    <row r="155" spans="1:21" x14ac:dyDescent="0.2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L155" s="60"/>
      <c r="M155" s="60"/>
      <c r="N155" s="60"/>
      <c r="O155" s="60"/>
      <c r="P155" s="60"/>
      <c r="R155" s="60"/>
      <c r="S155" s="60"/>
      <c r="T155" s="60"/>
    </row>
    <row r="156" spans="1:21" x14ac:dyDescent="0.2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L156" s="60"/>
      <c r="M156" s="60"/>
      <c r="N156" s="60"/>
      <c r="O156" s="60"/>
      <c r="P156" s="60"/>
      <c r="R156" s="60"/>
      <c r="S156" s="60"/>
      <c r="T156" s="60"/>
    </row>
    <row r="157" spans="1:21" x14ac:dyDescent="0.2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L157" s="60"/>
      <c r="M157" s="60"/>
      <c r="N157" s="60"/>
      <c r="O157" s="60"/>
      <c r="P157" s="60"/>
      <c r="R157" s="60"/>
      <c r="S157" s="60"/>
      <c r="T157" s="60"/>
    </row>
    <row r="158" spans="1:21" x14ac:dyDescent="0.2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L158" s="60"/>
      <c r="M158" s="60"/>
      <c r="N158" s="60"/>
      <c r="O158" s="60"/>
      <c r="P158" s="60"/>
      <c r="R158" s="60"/>
      <c r="S158" s="60"/>
      <c r="T158" s="60"/>
    </row>
    <row r="159" spans="1:21" x14ac:dyDescent="0.2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L159" s="60"/>
      <c r="M159" s="60"/>
      <c r="N159" s="60"/>
      <c r="O159" s="60"/>
      <c r="P159" s="60"/>
      <c r="R159" s="60"/>
      <c r="S159" s="60"/>
      <c r="T159" s="60"/>
    </row>
    <row r="160" spans="1:21" x14ac:dyDescent="0.2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L160" s="60"/>
      <c r="M160" s="60"/>
      <c r="N160" s="60"/>
      <c r="O160" s="60"/>
      <c r="P160" s="60"/>
      <c r="R160" s="60"/>
      <c r="S160" s="60"/>
      <c r="T160" s="60"/>
    </row>
    <row r="161" spans="1:20" x14ac:dyDescent="0.2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L161" s="60"/>
      <c r="M161" s="60"/>
      <c r="N161" s="60"/>
      <c r="O161" s="60"/>
      <c r="P161" s="60"/>
      <c r="R161" s="60"/>
      <c r="S161" s="60"/>
      <c r="T161" s="60"/>
    </row>
    <row r="162" spans="1:20" x14ac:dyDescent="0.2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L162" s="60"/>
      <c r="M162" s="60"/>
      <c r="N162" s="60"/>
      <c r="O162" s="60"/>
      <c r="P162" s="60"/>
      <c r="R162" s="60"/>
      <c r="S162" s="60"/>
      <c r="T162" s="60"/>
    </row>
    <row r="163" spans="1:20" x14ac:dyDescent="0.2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L163" s="60"/>
      <c r="M163" s="60"/>
      <c r="N163" s="60"/>
      <c r="O163" s="60"/>
      <c r="P163" s="60"/>
      <c r="R163" s="60"/>
      <c r="S163" s="60"/>
      <c r="T163" s="60"/>
    </row>
    <row r="164" spans="1:20" x14ac:dyDescent="0.2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L164" s="60"/>
      <c r="M164" s="60"/>
      <c r="N164" s="60"/>
      <c r="O164" s="60"/>
      <c r="P164" s="60"/>
      <c r="R164" s="60"/>
      <c r="S164" s="60"/>
      <c r="T164" s="60"/>
    </row>
    <row r="165" spans="1:20" x14ac:dyDescent="0.2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L165" s="60"/>
      <c r="M165" s="60"/>
      <c r="N165" s="60"/>
      <c r="O165" s="60"/>
      <c r="P165" s="60"/>
      <c r="R165" s="60"/>
      <c r="S165" s="60"/>
      <c r="T165" s="60"/>
    </row>
    <row r="166" spans="1:20" x14ac:dyDescent="0.2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L166" s="60"/>
      <c r="M166" s="60"/>
      <c r="N166" s="60"/>
      <c r="O166" s="60"/>
      <c r="P166" s="60"/>
      <c r="R166" s="60"/>
      <c r="S166" s="60"/>
      <c r="T166" s="60"/>
    </row>
    <row r="167" spans="1:20" x14ac:dyDescent="0.2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L167" s="60"/>
      <c r="M167" s="60"/>
      <c r="N167" s="60"/>
      <c r="O167" s="60"/>
      <c r="P167" s="60"/>
      <c r="R167" s="60"/>
      <c r="S167" s="60"/>
      <c r="T167" s="60"/>
    </row>
    <row r="168" spans="1:20" x14ac:dyDescent="0.2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L168" s="60"/>
      <c r="M168" s="60"/>
      <c r="N168" s="60"/>
      <c r="O168" s="60"/>
      <c r="P168" s="60"/>
      <c r="R168" s="60"/>
      <c r="S168" s="60"/>
      <c r="T168" s="60"/>
    </row>
    <row r="169" spans="1:20" x14ac:dyDescent="0.2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L169" s="60"/>
      <c r="M169" s="60"/>
      <c r="N169" s="60"/>
      <c r="O169" s="60"/>
      <c r="P169" s="60"/>
      <c r="R169" s="60"/>
      <c r="S169" s="60"/>
      <c r="T169" s="60"/>
    </row>
    <row r="170" spans="1:20" x14ac:dyDescent="0.2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L170" s="60"/>
      <c r="M170" s="60"/>
      <c r="N170" s="60"/>
      <c r="O170" s="60"/>
      <c r="P170" s="60"/>
      <c r="R170" s="60"/>
      <c r="S170" s="60"/>
      <c r="T170" s="60"/>
    </row>
    <row r="171" spans="1:20" x14ac:dyDescent="0.2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L171" s="60"/>
      <c r="M171" s="60"/>
      <c r="N171" s="60"/>
      <c r="O171" s="60"/>
      <c r="P171" s="60"/>
      <c r="R171" s="60"/>
      <c r="S171" s="60"/>
      <c r="T171" s="60"/>
    </row>
    <row r="172" spans="1:20" x14ac:dyDescent="0.2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L172" s="60"/>
      <c r="M172" s="60"/>
      <c r="N172" s="60"/>
      <c r="O172" s="60"/>
      <c r="P172" s="60"/>
      <c r="R172" s="60"/>
      <c r="S172" s="60"/>
      <c r="T172" s="60"/>
    </row>
    <row r="173" spans="1:20" x14ac:dyDescent="0.2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L173" s="60"/>
      <c r="M173" s="60"/>
      <c r="N173" s="60"/>
      <c r="O173" s="60"/>
      <c r="P173" s="60"/>
      <c r="R173" s="60"/>
      <c r="S173" s="60"/>
      <c r="T173" s="60"/>
    </row>
    <row r="174" spans="1:20" x14ac:dyDescent="0.2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L174" s="60"/>
      <c r="M174" s="60"/>
      <c r="N174" s="60"/>
      <c r="O174" s="60"/>
      <c r="P174" s="60"/>
      <c r="R174" s="60"/>
      <c r="S174" s="60"/>
      <c r="T174" s="60"/>
    </row>
    <row r="175" spans="1:20" x14ac:dyDescent="0.2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L175" s="60"/>
      <c r="M175" s="60"/>
      <c r="N175" s="60"/>
      <c r="O175" s="60"/>
      <c r="P175" s="60"/>
      <c r="R175" s="60"/>
      <c r="S175" s="60"/>
      <c r="T175" s="60"/>
    </row>
    <row r="176" spans="1:20" x14ac:dyDescent="0.2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L176" s="60"/>
      <c r="M176" s="60"/>
      <c r="N176" s="60"/>
      <c r="O176" s="60"/>
      <c r="P176" s="60"/>
      <c r="R176" s="60"/>
      <c r="S176" s="60"/>
      <c r="T176" s="60"/>
    </row>
    <row r="177" spans="1:20" x14ac:dyDescent="0.2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L177" s="60"/>
      <c r="M177" s="60"/>
      <c r="N177" s="60"/>
      <c r="O177" s="60"/>
      <c r="P177" s="60"/>
      <c r="R177" s="60"/>
      <c r="S177" s="60"/>
      <c r="T177" s="60"/>
    </row>
    <row r="178" spans="1:20" x14ac:dyDescent="0.2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L178" s="60"/>
      <c r="M178" s="60"/>
      <c r="N178" s="60"/>
      <c r="O178" s="60"/>
      <c r="P178" s="60"/>
      <c r="R178" s="60"/>
      <c r="S178" s="60"/>
      <c r="T178" s="60"/>
    </row>
    <row r="179" spans="1:20" x14ac:dyDescent="0.2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L179" s="60"/>
      <c r="M179" s="60"/>
      <c r="N179" s="60"/>
      <c r="O179" s="60"/>
      <c r="P179" s="60"/>
      <c r="R179" s="60"/>
      <c r="S179" s="60"/>
      <c r="T179" s="60"/>
    </row>
    <row r="180" spans="1:20" x14ac:dyDescent="0.2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L180" s="60"/>
      <c r="M180" s="60"/>
      <c r="N180" s="60"/>
      <c r="O180" s="60"/>
      <c r="P180" s="60"/>
      <c r="R180" s="60"/>
      <c r="S180" s="60"/>
      <c r="T180" s="60"/>
    </row>
    <row r="181" spans="1:20" x14ac:dyDescent="0.2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L181" s="60"/>
      <c r="M181" s="60"/>
      <c r="N181" s="60"/>
      <c r="O181" s="60"/>
      <c r="P181" s="60"/>
      <c r="R181" s="60"/>
      <c r="S181" s="60"/>
      <c r="T181" s="60"/>
    </row>
    <row r="182" spans="1:20" x14ac:dyDescent="0.2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L182" s="60"/>
      <c r="M182" s="60"/>
      <c r="N182" s="60"/>
      <c r="O182" s="60"/>
      <c r="P182" s="60"/>
      <c r="R182" s="60"/>
      <c r="S182" s="60"/>
      <c r="T182" s="60"/>
    </row>
    <row r="183" spans="1:20" x14ac:dyDescent="0.2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L183" s="60"/>
      <c r="M183" s="60"/>
      <c r="N183" s="60"/>
      <c r="O183" s="60"/>
      <c r="P183" s="60"/>
      <c r="R183" s="60"/>
      <c r="S183" s="60"/>
      <c r="T183" s="60"/>
    </row>
    <row r="184" spans="1:20" x14ac:dyDescent="0.2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L184" s="60"/>
      <c r="M184" s="60"/>
      <c r="N184" s="60"/>
      <c r="O184" s="60"/>
      <c r="P184" s="60"/>
      <c r="R184" s="60"/>
      <c r="S184" s="60"/>
      <c r="T184" s="60"/>
    </row>
    <row r="185" spans="1:20" x14ac:dyDescent="0.2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L185" s="60"/>
      <c r="M185" s="60"/>
      <c r="N185" s="60"/>
      <c r="O185" s="60"/>
      <c r="P185" s="60"/>
      <c r="R185" s="60"/>
      <c r="S185" s="60"/>
      <c r="T185" s="60"/>
    </row>
    <row r="186" spans="1:20" x14ac:dyDescent="0.2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L186" s="60"/>
      <c r="M186" s="60"/>
      <c r="N186" s="60"/>
      <c r="O186" s="60"/>
      <c r="P186" s="60"/>
      <c r="R186" s="60"/>
      <c r="S186" s="60"/>
      <c r="T186" s="60"/>
    </row>
    <row r="187" spans="1:20" x14ac:dyDescent="0.2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L187" s="60"/>
      <c r="M187" s="60"/>
      <c r="N187" s="60"/>
      <c r="O187" s="60"/>
      <c r="P187" s="60"/>
      <c r="R187" s="60"/>
      <c r="S187" s="60"/>
      <c r="T187" s="60"/>
    </row>
    <row r="188" spans="1:20" x14ac:dyDescent="0.2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L188" s="60"/>
      <c r="M188" s="60"/>
      <c r="N188" s="60"/>
      <c r="O188" s="60"/>
      <c r="P188" s="60"/>
      <c r="R188" s="60"/>
      <c r="S188" s="60"/>
      <c r="T188" s="60"/>
    </row>
    <row r="189" spans="1:20" x14ac:dyDescent="0.2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L189" s="60"/>
      <c r="M189" s="60"/>
      <c r="N189" s="60"/>
      <c r="O189" s="60"/>
      <c r="P189" s="60"/>
      <c r="R189" s="60"/>
      <c r="S189" s="60"/>
      <c r="T189" s="60"/>
    </row>
    <row r="190" spans="1:20" x14ac:dyDescent="0.2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L190" s="60"/>
      <c r="M190" s="60"/>
      <c r="N190" s="60"/>
      <c r="O190" s="60"/>
      <c r="P190" s="60"/>
      <c r="R190" s="60"/>
      <c r="S190" s="60"/>
      <c r="T190" s="60"/>
    </row>
    <row r="191" spans="1:20" x14ac:dyDescent="0.2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L191" s="60"/>
      <c r="M191" s="60"/>
      <c r="N191" s="60"/>
      <c r="O191" s="60"/>
      <c r="P191" s="60"/>
      <c r="R191" s="60"/>
      <c r="S191" s="60"/>
      <c r="T191" s="60"/>
    </row>
    <row r="192" spans="1:20" x14ac:dyDescent="0.2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L192" s="60"/>
      <c r="M192" s="60"/>
      <c r="N192" s="60"/>
      <c r="O192" s="60"/>
      <c r="P192" s="60"/>
      <c r="R192" s="60"/>
      <c r="S192" s="60"/>
      <c r="T192" s="60"/>
    </row>
    <row r="193" spans="1:20" x14ac:dyDescent="0.2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L193" s="60"/>
      <c r="M193" s="60"/>
      <c r="N193" s="60"/>
      <c r="O193" s="60"/>
      <c r="P193" s="60"/>
      <c r="R193" s="60"/>
      <c r="S193" s="60"/>
      <c r="T193" s="60"/>
    </row>
    <row r="194" spans="1:20" x14ac:dyDescent="0.2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L194" s="60"/>
      <c r="M194" s="60"/>
      <c r="N194" s="60"/>
      <c r="O194" s="60"/>
      <c r="P194" s="60"/>
      <c r="R194" s="60"/>
      <c r="S194" s="60"/>
      <c r="T194" s="60"/>
    </row>
    <row r="195" spans="1:20" x14ac:dyDescent="0.2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L195" s="60"/>
      <c r="M195" s="60"/>
      <c r="N195" s="60"/>
      <c r="O195" s="60"/>
      <c r="P195" s="60"/>
      <c r="R195" s="60"/>
      <c r="S195" s="60"/>
      <c r="T195" s="60"/>
    </row>
    <row r="196" spans="1:20" x14ac:dyDescent="0.2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L196" s="60"/>
      <c r="M196" s="60"/>
      <c r="N196" s="60"/>
      <c r="O196" s="60"/>
      <c r="P196" s="60"/>
      <c r="R196" s="60"/>
      <c r="S196" s="60"/>
      <c r="T196" s="60"/>
    </row>
    <row r="197" spans="1:20" x14ac:dyDescent="0.2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L197" s="60"/>
      <c r="M197" s="60"/>
      <c r="N197" s="60"/>
      <c r="O197" s="60"/>
      <c r="P197" s="60"/>
      <c r="R197" s="60"/>
      <c r="S197" s="60"/>
      <c r="T197" s="60"/>
    </row>
    <row r="198" spans="1:20" x14ac:dyDescent="0.2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L198" s="60"/>
      <c r="M198" s="60"/>
      <c r="N198" s="60"/>
      <c r="O198" s="60"/>
      <c r="P198" s="60"/>
      <c r="R198" s="60"/>
      <c r="S198" s="60"/>
      <c r="T198" s="60"/>
    </row>
    <row r="199" spans="1:20" x14ac:dyDescent="0.2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L199" s="60"/>
      <c r="M199" s="60"/>
      <c r="N199" s="60"/>
      <c r="O199" s="60"/>
      <c r="P199" s="60"/>
      <c r="R199" s="60"/>
      <c r="S199" s="60"/>
      <c r="T199" s="60"/>
    </row>
    <row r="200" spans="1:20" x14ac:dyDescent="0.2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L200" s="60"/>
      <c r="M200" s="60"/>
      <c r="N200" s="60"/>
      <c r="O200" s="60"/>
      <c r="P200" s="60"/>
      <c r="R200" s="60"/>
      <c r="S200" s="60"/>
      <c r="T200" s="60"/>
    </row>
    <row r="201" spans="1:20" x14ac:dyDescent="0.2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L201" s="60"/>
      <c r="M201" s="60"/>
      <c r="N201" s="60"/>
      <c r="O201" s="60"/>
      <c r="P201" s="60"/>
      <c r="R201" s="60"/>
      <c r="S201" s="60"/>
      <c r="T201" s="60"/>
    </row>
    <row r="202" spans="1:20" x14ac:dyDescent="0.2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L202" s="60"/>
      <c r="M202" s="60"/>
      <c r="N202" s="60"/>
      <c r="O202" s="60"/>
      <c r="P202" s="60"/>
      <c r="R202" s="60"/>
      <c r="S202" s="60"/>
      <c r="T202" s="60"/>
    </row>
    <row r="203" spans="1:20" x14ac:dyDescent="0.2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L203" s="60"/>
      <c r="M203" s="60"/>
      <c r="N203" s="60"/>
      <c r="O203" s="60"/>
      <c r="P203" s="60"/>
      <c r="R203" s="60"/>
      <c r="S203" s="60"/>
      <c r="T203" s="60"/>
    </row>
    <row r="204" spans="1:20" x14ac:dyDescent="0.2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L204" s="60"/>
      <c r="M204" s="60"/>
      <c r="N204" s="60"/>
      <c r="O204" s="60"/>
      <c r="P204" s="60"/>
      <c r="R204" s="60"/>
      <c r="S204" s="60"/>
      <c r="T204" s="60"/>
    </row>
    <row r="205" spans="1:20" x14ac:dyDescent="0.2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L205" s="60"/>
      <c r="M205" s="60"/>
      <c r="N205" s="60"/>
      <c r="O205" s="60"/>
      <c r="P205" s="60"/>
      <c r="R205" s="60"/>
      <c r="S205" s="60"/>
      <c r="T205" s="60"/>
    </row>
    <row r="206" spans="1:20" x14ac:dyDescent="0.2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L206" s="60"/>
      <c r="M206" s="60"/>
      <c r="N206" s="60"/>
      <c r="O206" s="60"/>
      <c r="P206" s="60"/>
      <c r="R206" s="60"/>
      <c r="S206" s="60"/>
      <c r="T206" s="60"/>
    </row>
    <row r="207" spans="1:20" x14ac:dyDescent="0.2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L207" s="60"/>
      <c r="M207" s="60"/>
      <c r="N207" s="60"/>
      <c r="O207" s="60"/>
      <c r="P207" s="60"/>
      <c r="R207" s="60"/>
      <c r="S207" s="60"/>
      <c r="T207" s="60"/>
    </row>
    <row r="208" spans="1:20" x14ac:dyDescent="0.2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L208" s="60"/>
      <c r="M208" s="60"/>
      <c r="N208" s="60"/>
      <c r="O208" s="60"/>
      <c r="P208" s="60"/>
      <c r="R208" s="60"/>
      <c r="S208" s="60"/>
      <c r="T208" s="60"/>
    </row>
    <row r="209" spans="1:20" x14ac:dyDescent="0.2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L209" s="60"/>
      <c r="M209" s="60"/>
      <c r="N209" s="60"/>
      <c r="O209" s="60"/>
      <c r="P209" s="60"/>
      <c r="R209" s="60"/>
      <c r="S209" s="60"/>
      <c r="T209" s="60"/>
    </row>
    <row r="210" spans="1:20" x14ac:dyDescent="0.2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L210" s="60"/>
      <c r="M210" s="60"/>
      <c r="N210" s="60"/>
      <c r="O210" s="60"/>
      <c r="P210" s="60"/>
      <c r="R210" s="60"/>
      <c r="S210" s="60"/>
      <c r="T210" s="60"/>
    </row>
    <row r="211" spans="1:20" x14ac:dyDescent="0.2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L211" s="60"/>
      <c r="M211" s="60"/>
      <c r="N211" s="60"/>
      <c r="O211" s="60"/>
      <c r="P211" s="60"/>
      <c r="R211" s="60"/>
      <c r="S211" s="60"/>
      <c r="T211" s="60"/>
    </row>
    <row r="212" spans="1:20" x14ac:dyDescent="0.2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L212" s="60"/>
      <c r="M212" s="60"/>
      <c r="N212" s="60"/>
      <c r="O212" s="60"/>
      <c r="P212" s="60"/>
      <c r="R212" s="60"/>
      <c r="S212" s="60"/>
      <c r="T212" s="60"/>
    </row>
    <row r="213" spans="1:20" x14ac:dyDescent="0.2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L213" s="60"/>
      <c r="M213" s="60"/>
      <c r="N213" s="60"/>
      <c r="O213" s="60"/>
      <c r="P213" s="60"/>
      <c r="R213" s="60"/>
      <c r="S213" s="60"/>
      <c r="T213" s="60"/>
    </row>
    <row r="214" spans="1:20" x14ac:dyDescent="0.2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L214" s="60"/>
      <c r="M214" s="60"/>
      <c r="N214" s="60"/>
      <c r="O214" s="60"/>
      <c r="P214" s="60"/>
      <c r="R214" s="60"/>
      <c r="S214" s="60"/>
      <c r="T214" s="60"/>
    </row>
    <row r="215" spans="1:20" x14ac:dyDescent="0.2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L215" s="60"/>
      <c r="M215" s="60"/>
      <c r="N215" s="60"/>
      <c r="O215" s="60"/>
      <c r="P215" s="60"/>
      <c r="R215" s="60"/>
      <c r="S215" s="60"/>
      <c r="T215" s="60"/>
    </row>
    <row r="216" spans="1:20" x14ac:dyDescent="0.2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L216" s="60"/>
      <c r="M216" s="60"/>
      <c r="N216" s="60"/>
      <c r="O216" s="60"/>
      <c r="P216" s="60"/>
      <c r="R216" s="60"/>
      <c r="S216" s="60"/>
      <c r="T216" s="60"/>
    </row>
    <row r="217" spans="1:20" x14ac:dyDescent="0.2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L217" s="60"/>
      <c r="M217" s="60"/>
      <c r="N217" s="60"/>
      <c r="O217" s="60"/>
      <c r="P217" s="60"/>
      <c r="R217" s="60"/>
      <c r="S217" s="60"/>
      <c r="T217" s="60"/>
    </row>
    <row r="218" spans="1:20" x14ac:dyDescent="0.2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L218" s="60"/>
      <c r="M218" s="60"/>
      <c r="N218" s="60"/>
      <c r="O218" s="60"/>
      <c r="P218" s="60"/>
      <c r="R218" s="60"/>
      <c r="S218" s="60"/>
      <c r="T218" s="60"/>
    </row>
    <row r="219" spans="1:20" x14ac:dyDescent="0.2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L219" s="60"/>
      <c r="M219" s="60"/>
      <c r="N219" s="60"/>
      <c r="O219" s="60"/>
      <c r="P219" s="60"/>
      <c r="R219" s="60"/>
      <c r="S219" s="60"/>
      <c r="T219" s="60"/>
    </row>
    <row r="220" spans="1:20" x14ac:dyDescent="0.2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L220" s="60"/>
      <c r="M220" s="60"/>
      <c r="N220" s="60"/>
      <c r="O220" s="60"/>
      <c r="P220" s="60"/>
      <c r="R220" s="60"/>
      <c r="S220" s="60"/>
      <c r="T220" s="60"/>
    </row>
    <row r="221" spans="1:20" x14ac:dyDescent="0.2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L221" s="60"/>
      <c r="M221" s="60"/>
      <c r="N221" s="60"/>
      <c r="O221" s="60"/>
      <c r="P221" s="60"/>
      <c r="R221" s="60"/>
      <c r="S221" s="60"/>
      <c r="T221" s="60"/>
    </row>
    <row r="222" spans="1:20" x14ac:dyDescent="0.2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L222" s="60"/>
      <c r="M222" s="60"/>
      <c r="N222" s="60"/>
      <c r="O222" s="60"/>
      <c r="P222" s="60"/>
      <c r="R222" s="60"/>
      <c r="S222" s="60"/>
      <c r="T222" s="60"/>
    </row>
    <row r="223" spans="1:20" x14ac:dyDescent="0.2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L223" s="60"/>
      <c r="M223" s="60"/>
      <c r="N223" s="60"/>
      <c r="O223" s="60"/>
      <c r="P223" s="60"/>
      <c r="R223" s="60"/>
      <c r="S223" s="60"/>
      <c r="T223" s="60"/>
    </row>
    <row r="224" spans="1:20" x14ac:dyDescent="0.2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L224" s="60"/>
      <c r="M224" s="60"/>
      <c r="N224" s="60"/>
      <c r="O224" s="60"/>
      <c r="P224" s="60"/>
      <c r="R224" s="60"/>
      <c r="S224" s="60"/>
      <c r="T224" s="60"/>
    </row>
    <row r="225" spans="1:20" x14ac:dyDescent="0.2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L225" s="60"/>
      <c r="M225" s="60"/>
      <c r="N225" s="60"/>
      <c r="O225" s="60"/>
      <c r="P225" s="60"/>
      <c r="R225" s="60"/>
      <c r="S225" s="60"/>
      <c r="T225" s="60"/>
    </row>
    <row r="226" spans="1:20" x14ac:dyDescent="0.2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L226" s="60"/>
      <c r="M226" s="60"/>
      <c r="N226" s="60"/>
      <c r="O226" s="60"/>
      <c r="P226" s="60"/>
      <c r="R226" s="60"/>
      <c r="S226" s="60"/>
      <c r="T226" s="60"/>
    </row>
    <row r="227" spans="1:20" x14ac:dyDescent="0.2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L227" s="60"/>
      <c r="M227" s="60"/>
      <c r="N227" s="60"/>
      <c r="O227" s="60"/>
      <c r="P227" s="60"/>
      <c r="R227" s="60"/>
      <c r="S227" s="60"/>
      <c r="T227" s="60"/>
    </row>
    <row r="228" spans="1:20" x14ac:dyDescent="0.2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L228" s="60"/>
      <c r="M228" s="60"/>
      <c r="N228" s="60"/>
      <c r="O228" s="60"/>
      <c r="P228" s="60"/>
      <c r="R228" s="60"/>
      <c r="S228" s="60"/>
      <c r="T228" s="60"/>
    </row>
    <row r="229" spans="1:20" x14ac:dyDescent="0.2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L229" s="60"/>
      <c r="M229" s="60"/>
      <c r="N229" s="60"/>
      <c r="O229" s="60"/>
      <c r="P229" s="60"/>
      <c r="R229" s="60"/>
      <c r="S229" s="60"/>
      <c r="T229" s="60"/>
    </row>
    <row r="230" spans="1:20" x14ac:dyDescent="0.2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L230" s="60"/>
      <c r="M230" s="60"/>
      <c r="N230" s="60"/>
      <c r="O230" s="60"/>
      <c r="P230" s="60"/>
      <c r="R230" s="60"/>
      <c r="S230" s="60"/>
      <c r="T230" s="60"/>
    </row>
    <row r="231" spans="1:20" x14ac:dyDescent="0.2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L231" s="60"/>
      <c r="M231" s="60"/>
      <c r="N231" s="60"/>
      <c r="O231" s="60"/>
      <c r="P231" s="60"/>
      <c r="R231" s="60"/>
      <c r="S231" s="60"/>
      <c r="T231" s="60"/>
    </row>
    <row r="232" spans="1:20" x14ac:dyDescent="0.2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L232" s="60"/>
      <c r="M232" s="60"/>
      <c r="N232" s="60"/>
      <c r="O232" s="60"/>
      <c r="P232" s="60"/>
      <c r="R232" s="60"/>
      <c r="S232" s="60"/>
      <c r="T232" s="60"/>
    </row>
    <row r="233" spans="1:20" x14ac:dyDescent="0.2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L233" s="60"/>
      <c r="M233" s="60"/>
      <c r="N233" s="60"/>
      <c r="O233" s="60"/>
      <c r="P233" s="60"/>
      <c r="R233" s="60"/>
      <c r="S233" s="60"/>
      <c r="T233" s="60"/>
    </row>
    <row r="234" spans="1:20" x14ac:dyDescent="0.2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L234" s="60"/>
      <c r="M234" s="60"/>
      <c r="N234" s="60"/>
      <c r="O234" s="60"/>
      <c r="P234" s="60"/>
      <c r="R234" s="60"/>
      <c r="S234" s="60"/>
      <c r="T234" s="60"/>
    </row>
    <row r="235" spans="1:20" x14ac:dyDescent="0.2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L235" s="60"/>
      <c r="M235" s="60"/>
      <c r="N235" s="60"/>
      <c r="O235" s="60"/>
      <c r="P235" s="60"/>
      <c r="R235" s="60"/>
      <c r="S235" s="60"/>
      <c r="T235" s="60"/>
    </row>
    <row r="236" spans="1:20" x14ac:dyDescent="0.2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L236" s="60"/>
      <c r="M236" s="60"/>
      <c r="N236" s="60"/>
      <c r="O236" s="60"/>
      <c r="P236" s="60"/>
      <c r="R236" s="60"/>
      <c r="S236" s="60"/>
      <c r="T236" s="60"/>
    </row>
    <row r="237" spans="1:20" x14ac:dyDescent="0.2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L237" s="60"/>
      <c r="M237" s="60"/>
      <c r="N237" s="60"/>
      <c r="O237" s="60"/>
      <c r="P237" s="60"/>
      <c r="R237" s="60"/>
      <c r="S237" s="60"/>
      <c r="T237" s="60"/>
    </row>
    <row r="238" spans="1:20" x14ac:dyDescent="0.2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L238" s="60"/>
      <c r="M238" s="60"/>
      <c r="N238" s="60"/>
      <c r="O238" s="60"/>
      <c r="P238" s="60"/>
      <c r="R238" s="60"/>
      <c r="S238" s="60"/>
      <c r="T238" s="60"/>
    </row>
    <row r="239" spans="1:20" x14ac:dyDescent="0.2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L239" s="60"/>
      <c r="M239" s="60"/>
      <c r="N239" s="60"/>
      <c r="O239" s="60"/>
      <c r="P239" s="60"/>
      <c r="R239" s="60"/>
      <c r="S239" s="60"/>
      <c r="T239" s="60"/>
    </row>
    <row r="240" spans="1:20" x14ac:dyDescent="0.2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L240" s="60"/>
      <c r="M240" s="60"/>
      <c r="N240" s="60"/>
      <c r="O240" s="60"/>
      <c r="P240" s="60"/>
      <c r="R240" s="60"/>
      <c r="S240" s="60"/>
      <c r="T240" s="60"/>
    </row>
    <row r="241" spans="1:20" x14ac:dyDescent="0.2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L241" s="60"/>
      <c r="M241" s="60"/>
      <c r="N241" s="60"/>
      <c r="O241" s="60"/>
      <c r="P241" s="60"/>
      <c r="R241" s="60"/>
      <c r="S241" s="60"/>
      <c r="T241" s="60"/>
    </row>
    <row r="242" spans="1:20" x14ac:dyDescent="0.2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L242" s="60"/>
      <c r="M242" s="60"/>
      <c r="N242" s="60"/>
      <c r="O242" s="60"/>
      <c r="P242" s="60"/>
      <c r="R242" s="60"/>
      <c r="S242" s="60"/>
      <c r="T242" s="60"/>
    </row>
    <row r="243" spans="1:20" x14ac:dyDescent="0.2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L243" s="60"/>
      <c r="M243" s="60"/>
      <c r="N243" s="60"/>
      <c r="O243" s="60"/>
      <c r="P243" s="60"/>
      <c r="R243" s="60"/>
      <c r="S243" s="60"/>
      <c r="T243" s="60"/>
    </row>
    <row r="244" spans="1:20" x14ac:dyDescent="0.2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L244" s="60"/>
      <c r="M244" s="60"/>
      <c r="N244" s="60"/>
      <c r="O244" s="60"/>
      <c r="P244" s="60"/>
      <c r="R244" s="60"/>
      <c r="S244" s="60"/>
      <c r="T244" s="60"/>
    </row>
    <row r="245" spans="1:20" x14ac:dyDescent="0.2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L245" s="60"/>
      <c r="M245" s="60"/>
      <c r="N245" s="60"/>
      <c r="O245" s="60"/>
      <c r="P245" s="60"/>
      <c r="R245" s="60"/>
      <c r="S245" s="60"/>
      <c r="T245" s="60"/>
    </row>
    <row r="246" spans="1:20" x14ac:dyDescent="0.2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L246" s="60"/>
      <c r="M246" s="60"/>
      <c r="N246" s="60"/>
      <c r="O246" s="60"/>
      <c r="P246" s="60"/>
      <c r="R246" s="60"/>
      <c r="S246" s="60"/>
      <c r="T246" s="60"/>
    </row>
    <row r="247" spans="1:20" x14ac:dyDescent="0.2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L247" s="60"/>
      <c r="M247" s="60"/>
      <c r="N247" s="60"/>
      <c r="O247" s="60"/>
      <c r="P247" s="60"/>
      <c r="R247" s="60"/>
      <c r="S247" s="60"/>
      <c r="T247" s="60"/>
    </row>
    <row r="248" spans="1:20" x14ac:dyDescent="0.2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L248" s="60"/>
      <c r="M248" s="60"/>
      <c r="N248" s="60"/>
      <c r="O248" s="60"/>
      <c r="P248" s="60"/>
      <c r="R248" s="60"/>
      <c r="S248" s="60"/>
      <c r="T248" s="60"/>
    </row>
    <row r="249" spans="1:20" x14ac:dyDescent="0.2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L249" s="60"/>
      <c r="M249" s="60"/>
      <c r="N249" s="60"/>
      <c r="O249" s="60"/>
      <c r="P249" s="60"/>
      <c r="R249" s="60"/>
      <c r="S249" s="60"/>
      <c r="T249" s="60"/>
    </row>
    <row r="250" spans="1:20" x14ac:dyDescent="0.2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L250" s="60"/>
      <c r="M250" s="60"/>
      <c r="N250" s="60"/>
      <c r="O250" s="60"/>
      <c r="P250" s="60"/>
      <c r="R250" s="60"/>
      <c r="S250" s="60"/>
      <c r="T250" s="60"/>
    </row>
    <row r="251" spans="1:20" x14ac:dyDescent="0.2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L251" s="60"/>
      <c r="M251" s="60"/>
      <c r="N251" s="60"/>
      <c r="O251" s="60"/>
      <c r="P251" s="60"/>
      <c r="R251" s="60"/>
      <c r="S251" s="60"/>
      <c r="T251" s="60"/>
    </row>
    <row r="252" spans="1:20" x14ac:dyDescent="0.2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L252" s="60"/>
      <c r="M252" s="60"/>
      <c r="N252" s="60"/>
      <c r="O252" s="60"/>
      <c r="P252" s="60"/>
      <c r="R252" s="60"/>
      <c r="S252" s="60"/>
      <c r="T252" s="60"/>
    </row>
    <row r="253" spans="1:20" x14ac:dyDescent="0.2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L253" s="60"/>
      <c r="M253" s="60"/>
      <c r="N253" s="60"/>
      <c r="O253" s="60"/>
      <c r="P253" s="60"/>
      <c r="R253" s="60"/>
      <c r="S253" s="60"/>
      <c r="T253" s="60"/>
    </row>
    <row r="254" spans="1:20" x14ac:dyDescent="0.2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L254" s="60"/>
      <c r="M254" s="60"/>
      <c r="N254" s="60"/>
      <c r="O254" s="60"/>
      <c r="P254" s="60"/>
      <c r="R254" s="60"/>
      <c r="S254" s="60"/>
      <c r="T254" s="60"/>
    </row>
    <row r="255" spans="1:20" x14ac:dyDescent="0.2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L255" s="60"/>
      <c r="M255" s="60"/>
      <c r="N255" s="60"/>
      <c r="O255" s="60"/>
      <c r="P255" s="60"/>
      <c r="R255" s="60"/>
      <c r="S255" s="60"/>
      <c r="T255" s="60"/>
    </row>
    <row r="256" spans="1:20" x14ac:dyDescent="0.2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L256" s="60"/>
      <c r="M256" s="60"/>
      <c r="N256" s="60"/>
      <c r="O256" s="60"/>
      <c r="P256" s="60"/>
      <c r="R256" s="60"/>
      <c r="S256" s="60"/>
      <c r="T256" s="60"/>
    </row>
    <row r="257" spans="1:20" x14ac:dyDescent="0.2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L257" s="60"/>
      <c r="M257" s="60"/>
      <c r="N257" s="60"/>
      <c r="O257" s="60"/>
      <c r="P257" s="60"/>
      <c r="R257" s="60"/>
      <c r="S257" s="60"/>
      <c r="T257" s="60"/>
    </row>
    <row r="258" spans="1:20" x14ac:dyDescent="0.2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L258" s="60"/>
      <c r="M258" s="60"/>
      <c r="N258" s="60"/>
      <c r="O258" s="60"/>
      <c r="P258" s="60"/>
      <c r="R258" s="60"/>
      <c r="S258" s="60"/>
      <c r="T258" s="60"/>
    </row>
    <row r="259" spans="1:20" x14ac:dyDescent="0.2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L259" s="60"/>
      <c r="M259" s="60"/>
      <c r="N259" s="60"/>
      <c r="O259" s="60"/>
      <c r="P259" s="60"/>
      <c r="R259" s="60"/>
      <c r="S259" s="60"/>
      <c r="T259" s="60"/>
    </row>
    <row r="260" spans="1:20" x14ac:dyDescent="0.2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L260" s="60"/>
      <c r="M260" s="60"/>
      <c r="N260" s="60"/>
      <c r="O260" s="60"/>
      <c r="P260" s="60"/>
      <c r="R260" s="60"/>
      <c r="S260" s="60"/>
      <c r="T260" s="60"/>
    </row>
    <row r="261" spans="1:20" x14ac:dyDescent="0.2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L261" s="60"/>
      <c r="M261" s="60"/>
      <c r="N261" s="60"/>
      <c r="O261" s="60"/>
      <c r="P261" s="60"/>
      <c r="R261" s="60"/>
      <c r="S261" s="60"/>
      <c r="T261" s="60"/>
    </row>
    <row r="262" spans="1:20" x14ac:dyDescent="0.2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L262" s="60"/>
      <c r="M262" s="60"/>
      <c r="N262" s="60"/>
      <c r="O262" s="60"/>
      <c r="P262" s="60"/>
      <c r="R262" s="60"/>
      <c r="S262" s="60"/>
      <c r="T262" s="60"/>
    </row>
    <row r="263" spans="1:20" x14ac:dyDescent="0.2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L263" s="60"/>
      <c r="M263" s="60"/>
      <c r="N263" s="60"/>
      <c r="O263" s="60"/>
      <c r="P263" s="60"/>
      <c r="R263" s="60"/>
      <c r="S263" s="60"/>
      <c r="T263" s="60"/>
    </row>
    <row r="264" spans="1:20" x14ac:dyDescent="0.2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L264" s="60"/>
      <c r="M264" s="60"/>
      <c r="N264" s="60"/>
      <c r="O264" s="60"/>
      <c r="P264" s="60"/>
      <c r="R264" s="60"/>
      <c r="S264" s="60"/>
      <c r="T264" s="60"/>
    </row>
    <row r="265" spans="1:20" x14ac:dyDescent="0.2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L265" s="60"/>
      <c r="M265" s="60"/>
      <c r="N265" s="60"/>
      <c r="O265" s="60"/>
      <c r="P265" s="60"/>
      <c r="R265" s="60"/>
      <c r="S265" s="60"/>
      <c r="T265" s="60"/>
    </row>
    <row r="266" spans="1:20" x14ac:dyDescent="0.2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L266" s="60"/>
      <c r="M266" s="60"/>
      <c r="N266" s="60"/>
      <c r="O266" s="60"/>
      <c r="P266" s="60"/>
      <c r="R266" s="60"/>
      <c r="S266" s="60"/>
      <c r="T266" s="60"/>
    </row>
    <row r="267" spans="1:20" x14ac:dyDescent="0.2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L267" s="60"/>
      <c r="M267" s="60"/>
      <c r="N267" s="60"/>
      <c r="O267" s="60"/>
      <c r="P267" s="60"/>
      <c r="R267" s="60"/>
      <c r="S267" s="60"/>
      <c r="T267" s="60"/>
    </row>
    <row r="268" spans="1:20" x14ac:dyDescent="0.2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L268" s="60"/>
      <c r="M268" s="60"/>
      <c r="N268" s="60"/>
      <c r="O268" s="60"/>
      <c r="P268" s="60"/>
      <c r="R268" s="60"/>
      <c r="S268" s="60"/>
      <c r="T268" s="60"/>
    </row>
  </sheetData>
  <sheetProtection algorithmName="SHA-512" hashValue="YtYqEVv8vnmmZNgbNMSNId8MGZyn4l5EHQf0BYFs42rPWVRhyN1oix50L2K9wgRGT8LIVgGVlmubkK5Eug9Qdg==" saltValue="IWQ74YIMusnC9X+htElv3g==" spinCount="100000" sheet="1" objects="1" scenarios="1" selectLockedCells="1" selectUnlockedCells="1"/>
  <mergeCells count="452">
    <mergeCell ref="C1:U1"/>
    <mergeCell ref="C2:U2"/>
    <mergeCell ref="C3:U3"/>
    <mergeCell ref="C4:U4"/>
    <mergeCell ref="L83:P84"/>
    <mergeCell ref="S83:S84"/>
    <mergeCell ref="T83:T84"/>
    <mergeCell ref="U83:U84"/>
    <mergeCell ref="U140:U141"/>
    <mergeCell ref="T140:T141"/>
    <mergeCell ref="C7:C8"/>
    <mergeCell ref="C10:C14"/>
    <mergeCell ref="C15:C19"/>
    <mergeCell ref="C20:C24"/>
    <mergeCell ref="C25:C29"/>
    <mergeCell ref="C31:C32"/>
    <mergeCell ref="C33:C36"/>
    <mergeCell ref="C38:C41"/>
    <mergeCell ref="C42:C43"/>
    <mergeCell ref="A9:U9"/>
    <mergeCell ref="A30:U30"/>
    <mergeCell ref="A37:U37"/>
    <mergeCell ref="A33:A36"/>
    <mergeCell ref="D33:D36"/>
    <mergeCell ref="S140:S141"/>
    <mergeCell ref="B34:B36"/>
    <mergeCell ref="A112:A117"/>
    <mergeCell ref="N125:P125"/>
    <mergeCell ref="A123:A125"/>
    <mergeCell ref="F123:J125"/>
    <mergeCell ref="L123:M123"/>
    <mergeCell ref="B124:B125"/>
    <mergeCell ref="L34:M34"/>
    <mergeCell ref="N34:P34"/>
    <mergeCell ref="L35:M35"/>
    <mergeCell ref="C50:C52"/>
    <mergeCell ref="C53:C55"/>
    <mergeCell ref="C56:C58"/>
    <mergeCell ref="N35:P35"/>
    <mergeCell ref="A65:U65"/>
    <mergeCell ref="C61:C62"/>
    <mergeCell ref="C63:C64"/>
    <mergeCell ref="C66:C67"/>
    <mergeCell ref="C68:C69"/>
    <mergeCell ref="C70:C71"/>
    <mergeCell ref="A120:A122"/>
    <mergeCell ref="C78:C82"/>
    <mergeCell ref="C83:C84"/>
    <mergeCell ref="F104:J104"/>
    <mergeCell ref="R137:R139"/>
    <mergeCell ref="B138:B139"/>
    <mergeCell ref="L138:M138"/>
    <mergeCell ref="N138:P138"/>
    <mergeCell ref="L139:M139"/>
    <mergeCell ref="R126:R127"/>
    <mergeCell ref="R123:R125"/>
    <mergeCell ref="R134:R136"/>
    <mergeCell ref="L91:P91"/>
    <mergeCell ref="L92:P92"/>
    <mergeCell ref="R92:R94"/>
    <mergeCell ref="A118:U118"/>
    <mergeCell ref="F119:J119"/>
    <mergeCell ref="L119:M119"/>
    <mergeCell ref="C123:C125"/>
    <mergeCell ref="D123:D125"/>
    <mergeCell ref="C112:C117"/>
    <mergeCell ref="D112:D117"/>
    <mergeCell ref="N119:P119"/>
    <mergeCell ref="A106:A111"/>
    <mergeCell ref="B121:B122"/>
    <mergeCell ref="L121:M121"/>
    <mergeCell ref="N121:P121"/>
    <mergeCell ref="B113:B117"/>
    <mergeCell ref="D132:D133"/>
    <mergeCell ref="F132:J133"/>
    <mergeCell ref="L132:M132"/>
    <mergeCell ref="L133:M133"/>
    <mergeCell ref="C132:C133"/>
    <mergeCell ref="N126:P126"/>
    <mergeCell ref="N123:P123"/>
    <mergeCell ref="N124:P124"/>
    <mergeCell ref="L112:P117"/>
    <mergeCell ref="C120:C122"/>
    <mergeCell ref="L124:M124"/>
    <mergeCell ref="L125:M125"/>
    <mergeCell ref="C126:C127"/>
    <mergeCell ref="D126:D127"/>
    <mergeCell ref="F126:J127"/>
    <mergeCell ref="L126:M126"/>
    <mergeCell ref="L122:M122"/>
    <mergeCell ref="A134:A136"/>
    <mergeCell ref="D134:D136"/>
    <mergeCell ref="F134:J136"/>
    <mergeCell ref="L134:M134"/>
    <mergeCell ref="N134:P134"/>
    <mergeCell ref="C137:C139"/>
    <mergeCell ref="N132:P132"/>
    <mergeCell ref="N133:P133"/>
    <mergeCell ref="L127:M127"/>
    <mergeCell ref="N127:P127"/>
    <mergeCell ref="C134:C136"/>
    <mergeCell ref="N139:P139"/>
    <mergeCell ref="A137:A139"/>
    <mergeCell ref="D137:D139"/>
    <mergeCell ref="F137:J139"/>
    <mergeCell ref="L137:M137"/>
    <mergeCell ref="N137:P137"/>
    <mergeCell ref="A132:A133"/>
    <mergeCell ref="A126:A127"/>
    <mergeCell ref="B135:B136"/>
    <mergeCell ref="L135:M135"/>
    <mergeCell ref="N135:P135"/>
    <mergeCell ref="L136:M136"/>
    <mergeCell ref="N136:P136"/>
    <mergeCell ref="U128:U129"/>
    <mergeCell ref="A130:A131"/>
    <mergeCell ref="D130:D131"/>
    <mergeCell ref="F130:J131"/>
    <mergeCell ref="L130:M130"/>
    <mergeCell ref="N130:P130"/>
    <mergeCell ref="L131:M131"/>
    <mergeCell ref="N131:P131"/>
    <mergeCell ref="A128:A129"/>
    <mergeCell ref="D128:D129"/>
    <mergeCell ref="F128:J129"/>
    <mergeCell ref="L128:M129"/>
    <mergeCell ref="N128:P129"/>
    <mergeCell ref="R128:R129"/>
    <mergeCell ref="T128:T129"/>
    <mergeCell ref="C128:C129"/>
    <mergeCell ref="C130:C131"/>
    <mergeCell ref="S128:S129"/>
    <mergeCell ref="R109:R110"/>
    <mergeCell ref="R107:R108"/>
    <mergeCell ref="D120:D122"/>
    <mergeCell ref="F120:J122"/>
    <mergeCell ref="L120:M120"/>
    <mergeCell ref="N120:P120"/>
    <mergeCell ref="N122:P122"/>
    <mergeCell ref="F112:J117"/>
    <mergeCell ref="U97:U98"/>
    <mergeCell ref="S97:S98"/>
    <mergeCell ref="T97:T98"/>
    <mergeCell ref="U99:U101"/>
    <mergeCell ref="U102:U104"/>
    <mergeCell ref="F111:J111"/>
    <mergeCell ref="F106:J110"/>
    <mergeCell ref="L106:P111"/>
    <mergeCell ref="L104:P104"/>
    <mergeCell ref="F100:J100"/>
    <mergeCell ref="R120:R121"/>
    <mergeCell ref="D106:D111"/>
    <mergeCell ref="R95:R96"/>
    <mergeCell ref="R97:R98"/>
    <mergeCell ref="R99:R101"/>
    <mergeCell ref="S99:S101"/>
    <mergeCell ref="T99:T101"/>
    <mergeCell ref="B100:B104"/>
    <mergeCell ref="R102:R104"/>
    <mergeCell ref="S102:S104"/>
    <mergeCell ref="T102:T104"/>
    <mergeCell ref="F103:J103"/>
    <mergeCell ref="L103:P103"/>
    <mergeCell ref="L100:P100"/>
    <mergeCell ref="F101:J101"/>
    <mergeCell ref="L101:P101"/>
    <mergeCell ref="F102:J102"/>
    <mergeCell ref="L102:P102"/>
    <mergeCell ref="D97:D98"/>
    <mergeCell ref="F97:J98"/>
    <mergeCell ref="L97:P98"/>
    <mergeCell ref="A99:A104"/>
    <mergeCell ref="F99:J99"/>
    <mergeCell ref="L99:P99"/>
    <mergeCell ref="C91:C94"/>
    <mergeCell ref="C95:C96"/>
    <mergeCell ref="L96:P96"/>
    <mergeCell ref="F105:J105"/>
    <mergeCell ref="L105:P105"/>
    <mergeCell ref="E109:E111"/>
    <mergeCell ref="C97:C98"/>
    <mergeCell ref="C99:C104"/>
    <mergeCell ref="A95:A96"/>
    <mergeCell ref="D95:D96"/>
    <mergeCell ref="F95:J96"/>
    <mergeCell ref="L95:P95"/>
    <mergeCell ref="A97:A98"/>
    <mergeCell ref="L93:P93"/>
    <mergeCell ref="L94:P94"/>
    <mergeCell ref="B92:B94"/>
    <mergeCell ref="C106:C111"/>
    <mergeCell ref="B107:B111"/>
    <mergeCell ref="A91:A94"/>
    <mergeCell ref="D91:D94"/>
    <mergeCell ref="F91:J94"/>
    <mergeCell ref="T85:T86"/>
    <mergeCell ref="U85:U86"/>
    <mergeCell ref="A87:A90"/>
    <mergeCell ref="D87:D90"/>
    <mergeCell ref="F87:J90"/>
    <mergeCell ref="L87:P87"/>
    <mergeCell ref="B88:B90"/>
    <mergeCell ref="L88:P88"/>
    <mergeCell ref="R88:R90"/>
    <mergeCell ref="L89:P89"/>
    <mergeCell ref="A85:A86"/>
    <mergeCell ref="D85:D86"/>
    <mergeCell ref="F85:J86"/>
    <mergeCell ref="L85:P86"/>
    <mergeCell ref="R85:R86"/>
    <mergeCell ref="S85:S86"/>
    <mergeCell ref="C87:C90"/>
    <mergeCell ref="C85:C86"/>
    <mergeCell ref="L90:P90"/>
    <mergeCell ref="A59:U59"/>
    <mergeCell ref="L82:P82"/>
    <mergeCell ref="A83:A84"/>
    <mergeCell ref="D83:D84"/>
    <mergeCell ref="F83:J84"/>
    <mergeCell ref="R83:R84"/>
    <mergeCell ref="A78:A82"/>
    <mergeCell ref="D78:D82"/>
    <mergeCell ref="F78:J82"/>
    <mergeCell ref="L78:P78"/>
    <mergeCell ref="R78:R79"/>
    <mergeCell ref="B79:B82"/>
    <mergeCell ref="L79:P79"/>
    <mergeCell ref="L80:P80"/>
    <mergeCell ref="R80:R82"/>
    <mergeCell ref="L81:P81"/>
    <mergeCell ref="A73:A77"/>
    <mergeCell ref="D73:D77"/>
    <mergeCell ref="F73:J77"/>
    <mergeCell ref="L73:P73"/>
    <mergeCell ref="F63:J64"/>
    <mergeCell ref="A70:A71"/>
    <mergeCell ref="D70:D71"/>
    <mergeCell ref="F70:J71"/>
    <mergeCell ref="L70:P71"/>
    <mergeCell ref="R70:R71"/>
    <mergeCell ref="A72:U72"/>
    <mergeCell ref="R73:R74"/>
    <mergeCell ref="B74:B77"/>
    <mergeCell ref="L74:P74"/>
    <mergeCell ref="L75:P75"/>
    <mergeCell ref="R75:R77"/>
    <mergeCell ref="L76:P76"/>
    <mergeCell ref="L77:P77"/>
    <mergeCell ref="C73:C77"/>
    <mergeCell ref="T66:T67"/>
    <mergeCell ref="U66:U67"/>
    <mergeCell ref="A68:A69"/>
    <mergeCell ref="D68:D69"/>
    <mergeCell ref="F68:J69"/>
    <mergeCell ref="L68:P69"/>
    <mergeCell ref="R68:R69"/>
    <mergeCell ref="S68:S69"/>
    <mergeCell ref="T68:T69"/>
    <mergeCell ref="U68:U69"/>
    <mergeCell ref="A66:A67"/>
    <mergeCell ref="D66:D67"/>
    <mergeCell ref="F66:J67"/>
    <mergeCell ref="L66:P67"/>
    <mergeCell ref="R66:R67"/>
    <mergeCell ref="S66:S67"/>
    <mergeCell ref="A56:A58"/>
    <mergeCell ref="D56:D58"/>
    <mergeCell ref="F56:J58"/>
    <mergeCell ref="L56:P56"/>
    <mergeCell ref="R56:R57"/>
    <mergeCell ref="B57:B58"/>
    <mergeCell ref="L57:P57"/>
    <mergeCell ref="L58:P58"/>
    <mergeCell ref="A50:A52"/>
    <mergeCell ref="D50:D52"/>
    <mergeCell ref="F50:J52"/>
    <mergeCell ref="L50:P50"/>
    <mergeCell ref="R50:R51"/>
    <mergeCell ref="B51:B52"/>
    <mergeCell ref="L51:P51"/>
    <mergeCell ref="L52:P52"/>
    <mergeCell ref="A53:A55"/>
    <mergeCell ref="D53:D55"/>
    <mergeCell ref="F53:J55"/>
    <mergeCell ref="L53:P53"/>
    <mergeCell ref="R53:R54"/>
    <mergeCell ref="B54:B55"/>
    <mergeCell ref="L54:P54"/>
    <mergeCell ref="L55:P55"/>
    <mergeCell ref="A44:A45"/>
    <mergeCell ref="D44:D45"/>
    <mergeCell ref="F44:F45"/>
    <mergeCell ref="G44:G45"/>
    <mergeCell ref="H44:H45"/>
    <mergeCell ref="I44:I45"/>
    <mergeCell ref="B48:B49"/>
    <mergeCell ref="L48:P48"/>
    <mergeCell ref="L49:P49"/>
    <mergeCell ref="A47:A49"/>
    <mergeCell ref="D47:D49"/>
    <mergeCell ref="F47:J49"/>
    <mergeCell ref="L47:P47"/>
    <mergeCell ref="A46:U46"/>
    <mergeCell ref="C44:C45"/>
    <mergeCell ref="C47:C49"/>
    <mergeCell ref="I38:I41"/>
    <mergeCell ref="J38:J41"/>
    <mergeCell ref="L38:L41"/>
    <mergeCell ref="R42:R43"/>
    <mergeCell ref="R47:R48"/>
    <mergeCell ref="S42:S43"/>
    <mergeCell ref="T42:T43"/>
    <mergeCell ref="J44:J45"/>
    <mergeCell ref="L44:L45"/>
    <mergeCell ref="O44:O45"/>
    <mergeCell ref="P44:P45"/>
    <mergeCell ref="R44:R45"/>
    <mergeCell ref="U42:U43"/>
    <mergeCell ref="J42:J43"/>
    <mergeCell ref="L42:L43"/>
    <mergeCell ref="M42:M43"/>
    <mergeCell ref="N42:N43"/>
    <mergeCell ref="O42:O43"/>
    <mergeCell ref="P42:P43"/>
    <mergeCell ref="T31:T32"/>
    <mergeCell ref="U31:U32"/>
    <mergeCell ref="P38:P41"/>
    <mergeCell ref="R38:R39"/>
    <mergeCell ref="R40:R41"/>
    <mergeCell ref="P31:P32"/>
    <mergeCell ref="Q31:Q32"/>
    <mergeCell ref="R31:R32"/>
    <mergeCell ref="S31:S32"/>
    <mergeCell ref="N36:P36"/>
    <mergeCell ref="N33:P33"/>
    <mergeCell ref="R33:R36"/>
    <mergeCell ref="L36:M36"/>
    <mergeCell ref="F33:J36"/>
    <mergeCell ref="L33:M33"/>
    <mergeCell ref="I31:I32"/>
    <mergeCell ref="J31:J32"/>
    <mergeCell ref="L31:L32"/>
    <mergeCell ref="M31:M32"/>
    <mergeCell ref="N31:N32"/>
    <mergeCell ref="O31:O32"/>
    <mergeCell ref="A42:A43"/>
    <mergeCell ref="D42:D43"/>
    <mergeCell ref="F42:F43"/>
    <mergeCell ref="G42:G43"/>
    <mergeCell ref="H42:H43"/>
    <mergeCell ref="I42:I43"/>
    <mergeCell ref="O38:O41"/>
    <mergeCell ref="B39:B41"/>
    <mergeCell ref="G39:G41"/>
    <mergeCell ref="H39:H41"/>
    <mergeCell ref="A38:A41"/>
    <mergeCell ref="D38:D41"/>
    <mergeCell ref="F38:F41"/>
    <mergeCell ref="A31:A32"/>
    <mergeCell ref="D31:D32"/>
    <mergeCell ref="F31:F32"/>
    <mergeCell ref="G31:G32"/>
    <mergeCell ref="H31:H32"/>
    <mergeCell ref="A25:A29"/>
    <mergeCell ref="D25:D29"/>
    <mergeCell ref="F25:F29"/>
    <mergeCell ref="G25:G29"/>
    <mergeCell ref="H25:H29"/>
    <mergeCell ref="I25:I29"/>
    <mergeCell ref="J25:J29"/>
    <mergeCell ref="R25:R26"/>
    <mergeCell ref="B26:B29"/>
    <mergeCell ref="R27:R29"/>
    <mergeCell ref="A20:A24"/>
    <mergeCell ref="D20:D24"/>
    <mergeCell ref="F20:F24"/>
    <mergeCell ref="G20:G24"/>
    <mergeCell ref="H20:H24"/>
    <mergeCell ref="I20:I24"/>
    <mergeCell ref="J20:J24"/>
    <mergeCell ref="R20:R21"/>
    <mergeCell ref="B21:B24"/>
    <mergeCell ref="R22:R24"/>
    <mergeCell ref="R10:R11"/>
    <mergeCell ref="B11:B14"/>
    <mergeCell ref="R12:R14"/>
    <mergeCell ref="A15:A19"/>
    <mergeCell ref="D15:D19"/>
    <mergeCell ref="F15:F19"/>
    <mergeCell ref="G15:G19"/>
    <mergeCell ref="H15:H19"/>
    <mergeCell ref="I15:I19"/>
    <mergeCell ref="J15:J19"/>
    <mergeCell ref="R15:R16"/>
    <mergeCell ref="B16:B19"/>
    <mergeCell ref="R17:R19"/>
    <mergeCell ref="A10:A14"/>
    <mergeCell ref="D10:D14"/>
    <mergeCell ref="F10:F14"/>
    <mergeCell ref="G10:G14"/>
    <mergeCell ref="H10:H14"/>
    <mergeCell ref="I10:I14"/>
    <mergeCell ref="J10:J14"/>
    <mergeCell ref="A6:U6"/>
    <mergeCell ref="A7:A8"/>
    <mergeCell ref="B7:B8"/>
    <mergeCell ref="D7:D8"/>
    <mergeCell ref="F7:J7"/>
    <mergeCell ref="L7:P7"/>
    <mergeCell ref="R7:R8"/>
    <mergeCell ref="S7:S8"/>
    <mergeCell ref="T7:T8"/>
    <mergeCell ref="U7:U8"/>
    <mergeCell ref="F60:J60"/>
    <mergeCell ref="L60:P60"/>
    <mergeCell ref="A63:A64"/>
    <mergeCell ref="D63:E64"/>
    <mergeCell ref="R63:R64"/>
    <mergeCell ref="S63:S64"/>
    <mergeCell ref="T63:T64"/>
    <mergeCell ref="U63:U64"/>
    <mergeCell ref="L63:P64"/>
    <mergeCell ref="A61:A62"/>
    <mergeCell ref="D61:E62"/>
    <mergeCell ref="R61:R62"/>
    <mergeCell ref="S61:S62"/>
    <mergeCell ref="T61:T62"/>
    <mergeCell ref="U61:U62"/>
    <mergeCell ref="F61:J62"/>
    <mergeCell ref="L61:P62"/>
    <mergeCell ref="L144:M144"/>
    <mergeCell ref="N144:P144"/>
    <mergeCell ref="R144:R145"/>
    <mergeCell ref="L145:M145"/>
    <mergeCell ref="N145:P145"/>
    <mergeCell ref="A140:A142"/>
    <mergeCell ref="C140:C142"/>
    <mergeCell ref="D140:D142"/>
    <mergeCell ref="F140:J142"/>
    <mergeCell ref="B141:B142"/>
    <mergeCell ref="A143:A145"/>
    <mergeCell ref="C143:C145"/>
    <mergeCell ref="D143:D145"/>
    <mergeCell ref="F143:J145"/>
    <mergeCell ref="B144:B145"/>
    <mergeCell ref="N142:P142"/>
    <mergeCell ref="L143:M143"/>
    <mergeCell ref="N143:P143"/>
    <mergeCell ref="L142:M142"/>
    <mergeCell ref="L140:M141"/>
    <mergeCell ref="N140:P141"/>
    <mergeCell ref="R140:R141"/>
  </mergeCells>
  <hyperlinks>
    <hyperlink ref="B10" r:id="rId1" display="http://www.nort-udm.ru/catalog/ognezashita-derevo/pirilax-lux/?utm_source=site&amp;utm_medium=pdf&amp;utm_campaign=price&amp;utm_content=HEADER-POSITION&amp;utm_term=Pirilax-Lux" xr:uid="{00000000-0004-0000-0000-000000000000}"/>
    <hyperlink ref="B15" r:id="rId2" xr:uid="{00000000-0004-0000-0000-000001000000}"/>
    <hyperlink ref="B20" r:id="rId3" display="http://www.nort-udm.ru/catalog/ognezashita-derevo/pirilax-terma/?utm_source=site&amp;utm_medium=pdf&amp;utm_campaign=price&amp;utm_content=HEADER-POSITION&amp;utm_term=Pirilax-Terma" xr:uid="{00000000-0004-0000-0000-000002000000}"/>
    <hyperlink ref="B25" r:id="rId4" xr:uid="{00000000-0004-0000-0000-000003000000}"/>
    <hyperlink ref="B42" r:id="rId5" display="МИГ®- 09 для древесины" xr:uid="{00000000-0004-0000-0000-000004000000}"/>
    <hyperlink ref="B38" r:id="rId6" xr:uid="{00000000-0004-0000-0000-000005000000}"/>
    <hyperlink ref="B47" r:id="rId7" xr:uid="{00000000-0004-0000-0000-000006000000}"/>
    <hyperlink ref="B50" r:id="rId8" xr:uid="{00000000-0004-0000-0000-000007000000}"/>
    <hyperlink ref="B53" r:id="rId9" xr:uid="{00000000-0004-0000-0000-000008000000}"/>
    <hyperlink ref="B66" r:id="rId10" display="НОРТЕКС®- К" xr:uid="{00000000-0004-0000-0000-000009000000}"/>
    <hyperlink ref="B85" r:id="rId11" display="http://www.nort-udm.ru/catalog/antiseptic-wood/nortex-doctor-wood/?utm_source=site&amp;utm_medium=pdf&amp;utm_campaign=price&amp;utm_content=HEADER-POSITION&amp;utm_term=NORTEX-DOCTOR-WOOD" xr:uid="{00000000-0004-0000-0000-00000A000000}"/>
    <hyperlink ref="B91" r:id="rId12" xr:uid="{00000000-0004-0000-0000-00000B000000}"/>
    <hyperlink ref="B73" r:id="rId13" display="http://www.nort-udm.ru/catalog/antiseptic-wood/nortex-lux-wood/?utm_source=site&amp;utm_medium=pdf&amp;utm_campaign=price&amp;utm_content=HEADER-POSITION&amp;utm_term=NORTEX-LUX-WOOD" xr:uid="{00000000-0004-0000-0000-00000C000000}"/>
    <hyperlink ref="B78" r:id="rId14" display="http://www.nort-udm.ru/catalog/antiseptic-beton/nortex-lux-beton/?utm_source=site&amp;utm_medium=pdf&amp;utm_campaign=price&amp;utm_content=HEADER-POSITION&amp;utm_term=NORTEX-LUX-CONCRETE" xr:uid="{00000000-0004-0000-0000-00000D000000}"/>
    <hyperlink ref="B99" r:id="rId15" display="http://www.nort-udm.ru/catalog/antiseptic-wood/nortex-tranzit/?utm_source=site&amp;utm_medium=pdf&amp;utm_campaign=price&amp;utm_content=HEADER-POSITION&amp;utm_term=NORTEX-TRANSIT" xr:uid="{00000000-0004-0000-0000-00000E000000}"/>
    <hyperlink ref="B120" r:id="rId16" xr:uid="{00000000-0004-0000-0000-00000F000000}"/>
    <hyperlink ref="B126" r:id="rId17" xr:uid="{00000000-0004-0000-0000-000010000000}"/>
    <hyperlink ref="B134" r:id="rId18" display=" НОРТОВСКАЯ® ГРУНТОВКА-АНТИСЕПТИК" xr:uid="{00000000-0004-0000-0000-000011000000}"/>
    <hyperlink ref="B130" r:id="rId19" display="http://www.nort-udm.ru/catalog/dec-wood/krasula-dlya-torci/?utm_source=site&amp;utm_medium=pdf&amp;utm_campaign=price&amp;utm_content=HEADER-POSITION&amp;utm_term=KRASULA-TORCI" xr:uid="{00000000-0004-0000-0000-000012000000}"/>
    <hyperlink ref="B123" r:id="rId20" display="KRASULA® для интерьеров" xr:uid="{00000000-0004-0000-0000-000013000000}"/>
    <hyperlink ref="B87" r:id="rId21" display="http://www.nort-udm.ru/catalog/antiseptic-wood/nortex-doctor-wood/?utm_source=site&amp;utm_medium=pdf&amp;utm_campaign=price&amp;utm_content=HEADER-POSITION&amp;utm_term=NORTEX-DOCTOR-WOOD" xr:uid="{00000000-0004-0000-0000-000014000000}"/>
    <hyperlink ref="B137" r:id="rId22" display="НОРТОВСКАЯ® КРАСКА ИНТЕРЬЕРНАЯ " xr:uid="{00000000-0004-0000-0000-000015000000}"/>
    <hyperlink ref="B44" r:id="rId23" display="http://www.nort-udm.ru/catalog/ognezashita-derevo/mig-09/?utm_source=site&amp;utm_medium=pdf&amp;utm_campaign=price&amp;utm_content=HEADER-POSITION&amp;utm_term=MIG-09" xr:uid="{00000000-0004-0000-0000-000016000000}"/>
    <hyperlink ref="B95" r:id="rId24" xr:uid="{00000000-0004-0000-0000-000017000000}"/>
    <hyperlink ref="B132" r:id="rId25" xr:uid="{00000000-0004-0000-0000-000018000000}"/>
    <hyperlink ref="B83" r:id="rId26" xr:uid="{00000000-0004-0000-0000-000019000000}"/>
    <hyperlink ref="B97" r:id="rId27" xr:uid="{00000000-0004-0000-0000-00001A000000}"/>
    <hyperlink ref="B128" r:id="rId28" xr:uid="{00000000-0004-0000-0000-00001B000000}"/>
    <hyperlink ref="B31" r:id="rId29" xr:uid="{00000000-0004-0000-0000-00001C000000}"/>
    <hyperlink ref="B70" r:id="rId30" xr:uid="{00000000-0004-0000-0000-00001D000000}"/>
    <hyperlink ref="B68" r:id="rId31" xr:uid="{00000000-0004-0000-0000-00001E000000}"/>
    <hyperlink ref="B56" r:id="rId32" xr:uid="{00000000-0004-0000-0000-00001F000000}"/>
    <hyperlink ref="B33" r:id="rId33" display="KRASULA® для огнезащитных покрытий" xr:uid="{00000000-0004-0000-0000-000020000000}"/>
    <hyperlink ref="B106" r:id="rId34" xr:uid="{00000000-0004-0000-0000-000021000000}"/>
    <hyperlink ref="B112" r:id="rId35" display="Nortex®-Eco" xr:uid="{00000000-0004-0000-0000-000022000000}"/>
    <hyperlink ref="B140" r:id="rId36" xr:uid="{00000000-0004-0000-0000-000023000000}"/>
  </hyperlinks>
  <pageMargins left="0.7" right="0.7" top="0.75" bottom="0.75" header="0.3" footer="0.3"/>
  <pageSetup paperSize="9" scale="32" fitToHeight="0" orientation="portrait" horizontalDpi="1200" verticalDpi="1200" r:id="rId37"/>
  <rowBreaks count="2" manualBreakCount="2">
    <brk id="58" max="20" man="1"/>
    <brk id="104" max="20" man="1"/>
  </rowBreaks>
  <drawing r:id="rId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U268"/>
  <sheetViews>
    <sheetView view="pageBreakPreview" zoomScale="85" zoomScaleNormal="25" zoomScaleSheetLayoutView="85" workbookViewId="0">
      <selection activeCell="A6" sqref="A6:F6"/>
    </sheetView>
  </sheetViews>
  <sheetFormatPr defaultRowHeight="12.75" x14ac:dyDescent="0.2"/>
  <cols>
    <col min="1" max="1" width="7" customWidth="1"/>
    <col min="2" max="2" width="100.42578125" customWidth="1"/>
    <col min="3" max="3" width="21.5703125" customWidth="1"/>
    <col min="4" max="4" width="15.42578125" customWidth="1"/>
    <col min="5" max="5" width="10.42578125" style="24" customWidth="1"/>
    <col min="6" max="6" width="23.28515625" customWidth="1"/>
    <col min="7" max="7" width="15.42578125" hidden="1" customWidth="1"/>
    <col min="8" max="8" width="14.85546875" customWidth="1"/>
  </cols>
  <sheetData>
    <row r="1" spans="1:21" ht="21" customHeight="1" x14ac:dyDescent="0.3">
      <c r="A1" s="540" t="s">
        <v>319</v>
      </c>
      <c r="B1" s="540"/>
      <c r="C1" s="540"/>
      <c r="D1" s="540"/>
      <c r="E1" s="540"/>
      <c r="F1" s="540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</row>
    <row r="2" spans="1:21" ht="23.25" customHeight="1" x14ac:dyDescent="0.3">
      <c r="A2" s="540" t="s">
        <v>320</v>
      </c>
      <c r="B2" s="540"/>
      <c r="C2" s="540"/>
      <c r="D2" s="540"/>
      <c r="E2" s="540"/>
      <c r="F2" s="540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</row>
    <row r="3" spans="1:21" ht="23.25" customHeight="1" x14ac:dyDescent="0.3">
      <c r="A3" s="540" t="s">
        <v>321</v>
      </c>
      <c r="B3" s="540"/>
      <c r="C3" s="540"/>
      <c r="D3" s="540"/>
      <c r="E3" s="540"/>
      <c r="F3" s="540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</row>
    <row r="4" spans="1:21" ht="21" customHeight="1" x14ac:dyDescent="0.3">
      <c r="A4" s="540" t="s">
        <v>322</v>
      </c>
      <c r="B4" s="540"/>
      <c r="C4" s="540"/>
      <c r="D4" s="540"/>
      <c r="E4" s="540"/>
      <c r="F4" s="540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</row>
    <row r="5" spans="1:21" ht="30" customHeight="1" x14ac:dyDescent="0.35">
      <c r="A5" s="1" t="s">
        <v>318</v>
      </c>
      <c r="B5" s="1"/>
      <c r="C5" s="1"/>
      <c r="D5" s="1"/>
      <c r="E5" s="13"/>
      <c r="F5" s="1"/>
      <c r="G5" s="1"/>
    </row>
    <row r="6" spans="1:21" ht="25.5" customHeight="1" x14ac:dyDescent="0.35">
      <c r="A6" s="588" t="s">
        <v>309</v>
      </c>
      <c r="B6" s="588"/>
      <c r="C6" s="588"/>
      <c r="D6" s="588"/>
      <c r="E6" s="588"/>
      <c r="F6" s="588"/>
      <c r="G6" s="286"/>
    </row>
    <row r="7" spans="1:21" ht="33" customHeight="1" x14ac:dyDescent="0.2">
      <c r="A7" s="589" t="s">
        <v>0</v>
      </c>
      <c r="B7" s="589" t="s">
        <v>1</v>
      </c>
      <c r="C7" s="589" t="s">
        <v>5</v>
      </c>
      <c r="D7" s="589" t="s">
        <v>6</v>
      </c>
      <c r="E7" s="591" t="s">
        <v>133</v>
      </c>
      <c r="F7" s="593" t="s">
        <v>205</v>
      </c>
      <c r="G7" s="287"/>
    </row>
    <row r="8" spans="1:21" ht="33.75" customHeight="1" x14ac:dyDescent="0.2">
      <c r="A8" s="590"/>
      <c r="B8" s="590"/>
      <c r="C8" s="590"/>
      <c r="D8" s="590"/>
      <c r="E8" s="592"/>
      <c r="F8" s="594"/>
      <c r="G8" s="287"/>
    </row>
    <row r="9" spans="1:21" ht="35.1" customHeight="1" x14ac:dyDescent="0.2">
      <c r="A9" s="450" t="s">
        <v>261</v>
      </c>
      <c r="B9" s="451"/>
      <c r="C9" s="451"/>
      <c r="D9" s="451"/>
      <c r="E9" s="451"/>
      <c r="F9" s="546"/>
      <c r="G9" s="288"/>
    </row>
    <row r="10" spans="1:21" ht="25.5" customHeight="1" x14ac:dyDescent="0.2">
      <c r="A10" s="569">
        <v>1</v>
      </c>
      <c r="B10" s="28" t="s">
        <v>96</v>
      </c>
      <c r="C10" s="583"/>
      <c r="D10" s="3" t="s">
        <v>16</v>
      </c>
      <c r="E10" s="14">
        <v>1</v>
      </c>
      <c r="F10" s="119">
        <v>14589</v>
      </c>
      <c r="G10" s="289">
        <v>1.1499999999999999</v>
      </c>
    </row>
    <row r="11" spans="1:21" ht="25.5" customHeight="1" x14ac:dyDescent="0.2">
      <c r="A11" s="569"/>
      <c r="B11" s="578" t="s">
        <v>121</v>
      </c>
      <c r="C11" s="584"/>
      <c r="D11" s="4" t="s">
        <v>17</v>
      </c>
      <c r="E11" s="15">
        <v>1</v>
      </c>
      <c r="F11" s="119">
        <v>8874</v>
      </c>
      <c r="G11" s="289">
        <v>1.3</v>
      </c>
    </row>
    <row r="12" spans="1:21" ht="25.5" customHeight="1" x14ac:dyDescent="0.2">
      <c r="A12" s="569"/>
      <c r="B12" s="578"/>
      <c r="C12" s="584"/>
      <c r="D12" s="4" t="s">
        <v>19</v>
      </c>
      <c r="E12" s="15">
        <v>1</v>
      </c>
      <c r="F12" s="119">
        <v>4155</v>
      </c>
      <c r="G12" s="289">
        <v>1.3</v>
      </c>
    </row>
    <row r="13" spans="1:21" ht="25.5" customHeight="1" x14ac:dyDescent="0.2">
      <c r="A13" s="569"/>
      <c r="B13" s="578"/>
      <c r="C13" s="584"/>
      <c r="D13" s="4" t="s">
        <v>20</v>
      </c>
      <c r="E13" s="15">
        <v>4</v>
      </c>
      <c r="F13" s="119">
        <v>1399</v>
      </c>
      <c r="G13" s="289">
        <v>1.3</v>
      </c>
    </row>
    <row r="14" spans="1:21" ht="25.5" customHeight="1" x14ac:dyDescent="0.2">
      <c r="A14" s="569"/>
      <c r="B14" s="579"/>
      <c r="C14" s="585"/>
      <c r="D14" s="4" t="s">
        <v>97</v>
      </c>
      <c r="E14" s="15">
        <v>4</v>
      </c>
      <c r="F14" s="119">
        <v>455</v>
      </c>
      <c r="G14" s="289">
        <v>1.3</v>
      </c>
    </row>
    <row r="15" spans="1:21" ht="23.25" customHeight="1" x14ac:dyDescent="0.2">
      <c r="A15" s="580">
        <v>2</v>
      </c>
      <c r="B15" s="31" t="s">
        <v>98</v>
      </c>
      <c r="C15" s="583"/>
      <c r="D15" s="6" t="s">
        <v>16</v>
      </c>
      <c r="E15" s="16">
        <v>1</v>
      </c>
      <c r="F15" s="119">
        <v>11085</v>
      </c>
      <c r="G15" s="289">
        <v>1.1499999999999999</v>
      </c>
    </row>
    <row r="16" spans="1:21" ht="23.25" customHeight="1" x14ac:dyDescent="0.2">
      <c r="A16" s="580"/>
      <c r="B16" s="581" t="s">
        <v>120</v>
      </c>
      <c r="C16" s="584"/>
      <c r="D16" s="7" t="s">
        <v>17</v>
      </c>
      <c r="E16" s="17">
        <v>1</v>
      </c>
      <c r="F16" s="119">
        <v>6745</v>
      </c>
      <c r="G16" s="289">
        <v>1.3</v>
      </c>
    </row>
    <row r="17" spans="1:7" ht="23.25" customHeight="1" x14ac:dyDescent="0.2">
      <c r="A17" s="580"/>
      <c r="B17" s="581"/>
      <c r="C17" s="584"/>
      <c r="D17" s="7" t="s">
        <v>24</v>
      </c>
      <c r="E17" s="17">
        <v>1</v>
      </c>
      <c r="F17" s="119">
        <v>3310</v>
      </c>
      <c r="G17" s="289">
        <v>1.3</v>
      </c>
    </row>
    <row r="18" spans="1:7" ht="23.25" customHeight="1" x14ac:dyDescent="0.2">
      <c r="A18" s="580"/>
      <c r="B18" s="581"/>
      <c r="C18" s="584"/>
      <c r="D18" s="7" t="s">
        <v>25</v>
      </c>
      <c r="E18" s="17">
        <v>4</v>
      </c>
      <c r="F18" s="119">
        <v>1128</v>
      </c>
      <c r="G18" s="289">
        <v>1.3</v>
      </c>
    </row>
    <row r="19" spans="1:7" ht="23.25" customHeight="1" x14ac:dyDescent="0.2">
      <c r="A19" s="580"/>
      <c r="B19" s="582"/>
      <c r="C19" s="585"/>
      <c r="D19" s="7" t="s">
        <v>26</v>
      </c>
      <c r="E19" s="17">
        <v>4</v>
      </c>
      <c r="F19" s="119">
        <v>380</v>
      </c>
      <c r="G19" s="289">
        <v>1.3</v>
      </c>
    </row>
    <row r="20" spans="1:7" ht="30" customHeight="1" x14ac:dyDescent="0.2">
      <c r="A20" s="569">
        <v>3</v>
      </c>
      <c r="B20" s="28" t="s">
        <v>99</v>
      </c>
      <c r="C20" s="583"/>
      <c r="D20" s="3" t="s">
        <v>16</v>
      </c>
      <c r="E20" s="14">
        <v>1</v>
      </c>
      <c r="F20" s="119">
        <v>11142</v>
      </c>
      <c r="G20" s="289">
        <v>1.1499999999999999</v>
      </c>
    </row>
    <row r="21" spans="1:7" ht="30" customHeight="1" x14ac:dyDescent="0.2">
      <c r="A21" s="569"/>
      <c r="B21" s="570" t="s">
        <v>119</v>
      </c>
      <c r="C21" s="584"/>
      <c r="D21" s="4" t="s">
        <v>104</v>
      </c>
      <c r="E21" s="15">
        <v>1</v>
      </c>
      <c r="F21" s="119">
        <v>7343</v>
      </c>
      <c r="G21" s="289">
        <v>1.3</v>
      </c>
    </row>
    <row r="22" spans="1:7" ht="30" customHeight="1" x14ac:dyDescent="0.2">
      <c r="A22" s="569"/>
      <c r="B22" s="570"/>
      <c r="C22" s="584"/>
      <c r="D22" s="4" t="s">
        <v>24</v>
      </c>
      <c r="E22" s="15">
        <v>1</v>
      </c>
      <c r="F22" s="119">
        <v>3326</v>
      </c>
      <c r="G22" s="289">
        <v>1.3</v>
      </c>
    </row>
    <row r="23" spans="1:7" ht="30" customHeight="1" x14ac:dyDescent="0.2">
      <c r="A23" s="569"/>
      <c r="B23" s="570"/>
      <c r="C23" s="584"/>
      <c r="D23" s="4" t="s">
        <v>25</v>
      </c>
      <c r="E23" s="15">
        <v>4</v>
      </c>
      <c r="F23" s="119">
        <v>1133</v>
      </c>
      <c r="G23" s="289">
        <v>1.3</v>
      </c>
    </row>
    <row r="24" spans="1:7" ht="30" customHeight="1" x14ac:dyDescent="0.2">
      <c r="A24" s="569"/>
      <c r="B24" s="571"/>
      <c r="C24" s="585"/>
      <c r="D24" s="4" t="s">
        <v>26</v>
      </c>
      <c r="E24" s="15">
        <v>4</v>
      </c>
      <c r="F24" s="119">
        <v>381</v>
      </c>
      <c r="G24" s="289">
        <v>1.3</v>
      </c>
    </row>
    <row r="25" spans="1:7" ht="24.75" customHeight="1" x14ac:dyDescent="0.2">
      <c r="A25" s="580">
        <v>4</v>
      </c>
      <c r="B25" s="31" t="s">
        <v>28</v>
      </c>
      <c r="C25" s="583"/>
      <c r="D25" s="6" t="s">
        <v>32</v>
      </c>
      <c r="E25" s="16">
        <v>1</v>
      </c>
      <c r="F25" s="126">
        <v>9115</v>
      </c>
      <c r="G25" s="289">
        <v>1.1499999999999999</v>
      </c>
    </row>
    <row r="26" spans="1:7" ht="24.75" customHeight="1" x14ac:dyDescent="0.2">
      <c r="A26" s="580"/>
      <c r="B26" s="581" t="s">
        <v>138</v>
      </c>
      <c r="C26" s="584"/>
      <c r="D26" s="7" t="s">
        <v>105</v>
      </c>
      <c r="E26" s="17">
        <v>1</v>
      </c>
      <c r="F26" s="119">
        <v>5462</v>
      </c>
      <c r="G26" s="289">
        <v>1.3</v>
      </c>
    </row>
    <row r="27" spans="1:7" ht="24.75" customHeight="1" x14ac:dyDescent="0.2">
      <c r="A27" s="580"/>
      <c r="B27" s="581"/>
      <c r="C27" s="584"/>
      <c r="D27" s="7" t="s">
        <v>106</v>
      </c>
      <c r="E27" s="17">
        <v>1</v>
      </c>
      <c r="F27" s="119">
        <v>2639</v>
      </c>
      <c r="G27" s="289">
        <v>1.3</v>
      </c>
    </row>
    <row r="28" spans="1:7" ht="24.75" customHeight="1" x14ac:dyDescent="0.2">
      <c r="A28" s="580"/>
      <c r="B28" s="581"/>
      <c r="C28" s="584"/>
      <c r="D28" s="7" t="s">
        <v>107</v>
      </c>
      <c r="E28" s="17">
        <v>4</v>
      </c>
      <c r="F28" s="119">
        <v>895</v>
      </c>
      <c r="G28" s="289">
        <v>1.3</v>
      </c>
    </row>
    <row r="29" spans="1:7" ht="24.75" customHeight="1" x14ac:dyDescent="0.2">
      <c r="A29" s="580"/>
      <c r="B29" s="582"/>
      <c r="C29" s="585"/>
      <c r="D29" s="7" t="s">
        <v>21</v>
      </c>
      <c r="E29" s="17">
        <v>4</v>
      </c>
      <c r="F29" s="119">
        <v>297</v>
      </c>
      <c r="G29" s="289">
        <v>1.3</v>
      </c>
    </row>
    <row r="30" spans="1:7" ht="35.1" customHeight="1" x14ac:dyDescent="0.2">
      <c r="A30" s="450" t="s">
        <v>263</v>
      </c>
      <c r="B30" s="451"/>
      <c r="C30" s="451"/>
      <c r="D30" s="451"/>
      <c r="E30" s="451"/>
      <c r="F30" s="546"/>
      <c r="G30" s="288"/>
    </row>
    <row r="31" spans="1:7" ht="25.5" customHeight="1" x14ac:dyDescent="0.2">
      <c r="A31" s="555">
        <v>5</v>
      </c>
      <c r="B31" s="61" t="s">
        <v>181</v>
      </c>
      <c r="C31" s="118"/>
      <c r="D31" s="597" t="s">
        <v>177</v>
      </c>
      <c r="E31" s="601">
        <v>1</v>
      </c>
      <c r="F31" s="603">
        <v>10392</v>
      </c>
      <c r="G31" s="289">
        <v>1</v>
      </c>
    </row>
    <row r="32" spans="1:7" ht="139.5" customHeight="1" x14ac:dyDescent="0.2">
      <c r="A32" s="556"/>
      <c r="B32" s="112" t="s">
        <v>187</v>
      </c>
      <c r="C32" s="118"/>
      <c r="D32" s="598"/>
      <c r="E32" s="602"/>
      <c r="F32" s="604"/>
      <c r="G32" s="289"/>
    </row>
    <row r="33" spans="1:7" s="10" customFormat="1" ht="33" customHeight="1" x14ac:dyDescent="0.2">
      <c r="A33" s="326">
        <v>6</v>
      </c>
      <c r="B33" s="251" t="s">
        <v>251</v>
      </c>
      <c r="C33" s="572"/>
      <c r="D33" s="78" t="s">
        <v>256</v>
      </c>
      <c r="E33" s="22">
        <v>1</v>
      </c>
      <c r="F33" s="300">
        <v>4699</v>
      </c>
      <c r="G33" s="289">
        <v>1</v>
      </c>
    </row>
    <row r="34" spans="1:7" s="10" customFormat="1" ht="54.75" customHeight="1" x14ac:dyDescent="0.2">
      <c r="A34" s="327"/>
      <c r="B34" s="344" t="s">
        <v>200</v>
      </c>
      <c r="C34" s="573"/>
      <c r="D34" s="78" t="s">
        <v>253</v>
      </c>
      <c r="E34" s="22">
        <v>1</v>
      </c>
      <c r="F34" s="300">
        <v>1567</v>
      </c>
      <c r="G34" s="289">
        <v>1</v>
      </c>
    </row>
    <row r="35" spans="1:7" s="10" customFormat="1" ht="54.75" customHeight="1" x14ac:dyDescent="0.2">
      <c r="A35" s="327"/>
      <c r="B35" s="344"/>
      <c r="C35" s="573"/>
      <c r="D35" s="78" t="s">
        <v>257</v>
      </c>
      <c r="E35" s="22">
        <v>1</v>
      </c>
      <c r="F35" s="300">
        <v>6193</v>
      </c>
      <c r="G35" s="289">
        <v>1</v>
      </c>
    </row>
    <row r="36" spans="1:7" s="10" customFormat="1" ht="54.75" customHeight="1" x14ac:dyDescent="0.2">
      <c r="A36" s="328"/>
      <c r="B36" s="345"/>
      <c r="C36" s="574"/>
      <c r="D36" s="78" t="s">
        <v>258</v>
      </c>
      <c r="E36" s="22">
        <v>1</v>
      </c>
      <c r="F36" s="300">
        <v>1936</v>
      </c>
      <c r="G36" s="289">
        <v>1</v>
      </c>
    </row>
    <row r="37" spans="1:7" ht="35.1" customHeight="1" x14ac:dyDescent="0.2">
      <c r="A37" s="450" t="s">
        <v>262</v>
      </c>
      <c r="B37" s="451"/>
      <c r="C37" s="451"/>
      <c r="D37" s="451"/>
      <c r="E37" s="451"/>
      <c r="F37" s="546"/>
      <c r="G37" s="288"/>
    </row>
    <row r="38" spans="1:7" ht="29.25" customHeight="1" x14ac:dyDescent="0.2">
      <c r="A38" s="605">
        <v>7</v>
      </c>
      <c r="B38" s="83" t="s">
        <v>36</v>
      </c>
      <c r="C38" s="557"/>
      <c r="D38" s="256" t="s">
        <v>38</v>
      </c>
      <c r="E38" s="257">
        <v>1</v>
      </c>
      <c r="F38" s="119">
        <v>4491</v>
      </c>
      <c r="G38" s="120">
        <v>1.1499999999999999</v>
      </c>
    </row>
    <row r="39" spans="1:7" ht="29.25" customHeight="1" x14ac:dyDescent="0.2">
      <c r="A39" s="605"/>
      <c r="B39" s="553" t="s">
        <v>39</v>
      </c>
      <c r="C39" s="587"/>
      <c r="D39" s="256" t="s">
        <v>42</v>
      </c>
      <c r="E39" s="257">
        <v>1</v>
      </c>
      <c r="F39" s="119">
        <v>14517</v>
      </c>
      <c r="G39" s="120">
        <v>1.1499999999999999</v>
      </c>
    </row>
    <row r="40" spans="1:7" ht="29.25" customHeight="1" x14ac:dyDescent="0.2">
      <c r="A40" s="605"/>
      <c r="B40" s="553"/>
      <c r="C40" s="587"/>
      <c r="D40" s="256" t="s">
        <v>43</v>
      </c>
      <c r="E40" s="257">
        <v>1</v>
      </c>
      <c r="F40" s="119">
        <v>3824</v>
      </c>
      <c r="G40" s="120">
        <v>1.1499999999999999</v>
      </c>
    </row>
    <row r="41" spans="1:7" ht="29.25" customHeight="1" x14ac:dyDescent="0.2">
      <c r="A41" s="605"/>
      <c r="B41" s="554"/>
      <c r="C41" s="558"/>
      <c r="D41" s="256" t="s">
        <v>44</v>
      </c>
      <c r="E41" s="257">
        <v>1</v>
      </c>
      <c r="F41" s="119">
        <v>1280</v>
      </c>
      <c r="G41" s="120">
        <v>1.1499999999999999</v>
      </c>
    </row>
    <row r="42" spans="1:7" ht="23.25" customHeight="1" x14ac:dyDescent="0.2">
      <c r="A42" s="326">
        <v>8</v>
      </c>
      <c r="B42" s="31" t="s">
        <v>33</v>
      </c>
      <c r="C42" s="557"/>
      <c r="D42" s="565" t="s">
        <v>35</v>
      </c>
      <c r="E42" s="567">
        <v>1</v>
      </c>
      <c r="F42" s="563">
        <v>1785</v>
      </c>
      <c r="G42" s="120">
        <v>1</v>
      </c>
    </row>
    <row r="43" spans="1:7" ht="39" customHeight="1" x14ac:dyDescent="0.2">
      <c r="A43" s="327"/>
      <c r="B43" s="242" t="s">
        <v>310</v>
      </c>
      <c r="C43" s="587"/>
      <c r="D43" s="599"/>
      <c r="E43" s="600"/>
      <c r="F43" s="564"/>
      <c r="G43" s="120"/>
    </row>
    <row r="44" spans="1:7" ht="24" customHeight="1" x14ac:dyDescent="0.2">
      <c r="A44" s="580">
        <v>9</v>
      </c>
      <c r="B44" s="31" t="s">
        <v>165</v>
      </c>
      <c r="C44" s="587"/>
      <c r="D44" s="575" t="s">
        <v>24</v>
      </c>
      <c r="E44" s="567">
        <v>25</v>
      </c>
      <c r="F44" s="543">
        <v>713</v>
      </c>
      <c r="G44" s="120">
        <v>1.3</v>
      </c>
    </row>
    <row r="45" spans="1:7" ht="21.75" customHeight="1" x14ac:dyDescent="0.2">
      <c r="A45" s="580"/>
      <c r="B45" s="606" t="s">
        <v>150</v>
      </c>
      <c r="C45" s="587"/>
      <c r="D45" s="576"/>
      <c r="E45" s="568"/>
      <c r="F45" s="544"/>
      <c r="G45" s="120"/>
    </row>
    <row r="46" spans="1:7" ht="51.75" customHeight="1" x14ac:dyDescent="0.2">
      <c r="A46" s="580"/>
      <c r="B46" s="607"/>
      <c r="C46" s="558"/>
      <c r="D46" s="86" t="s">
        <v>140</v>
      </c>
      <c r="E46" s="16">
        <v>40</v>
      </c>
      <c r="F46" s="119">
        <v>379</v>
      </c>
      <c r="G46" s="289">
        <v>1.3</v>
      </c>
    </row>
    <row r="47" spans="1:7" ht="35.1" customHeight="1" x14ac:dyDescent="0.2">
      <c r="A47" s="450" t="s">
        <v>264</v>
      </c>
      <c r="B47" s="451"/>
      <c r="C47" s="451"/>
      <c r="D47" s="451"/>
      <c r="E47" s="451"/>
      <c r="F47" s="546"/>
      <c r="G47" s="288"/>
    </row>
    <row r="48" spans="1:7" ht="33.75" customHeight="1" x14ac:dyDescent="0.25">
      <c r="A48" s="605">
        <v>10</v>
      </c>
      <c r="B48" s="200" t="s">
        <v>273</v>
      </c>
      <c r="C48" s="557"/>
      <c r="D48" s="84" t="s">
        <v>48</v>
      </c>
      <c r="E48" s="85">
        <v>1</v>
      </c>
      <c r="F48" s="119">
        <v>6695</v>
      </c>
      <c r="G48" s="289">
        <v>1.1499999999999999</v>
      </c>
    </row>
    <row r="49" spans="1:8" ht="33.75" customHeight="1" x14ac:dyDescent="0.2">
      <c r="A49" s="605"/>
      <c r="B49" s="553" t="s">
        <v>123</v>
      </c>
      <c r="C49" s="587"/>
      <c r="D49" s="84" t="s">
        <v>49</v>
      </c>
      <c r="E49" s="85">
        <v>1</v>
      </c>
      <c r="F49" s="119">
        <v>3499</v>
      </c>
      <c r="G49" s="289">
        <v>1.1499999999999999</v>
      </c>
      <c r="H49" s="296"/>
    </row>
    <row r="50" spans="1:8" ht="33.75" customHeight="1" x14ac:dyDescent="0.2">
      <c r="A50" s="605"/>
      <c r="B50" s="554"/>
      <c r="C50" s="558"/>
      <c r="D50" s="84" t="s">
        <v>50</v>
      </c>
      <c r="E50" s="85">
        <v>1</v>
      </c>
      <c r="F50" s="119">
        <v>1693</v>
      </c>
      <c r="G50" s="289">
        <v>1.1499999999999999</v>
      </c>
    </row>
    <row r="51" spans="1:8" ht="29.25" customHeight="1" x14ac:dyDescent="0.2">
      <c r="A51" s="580">
        <v>11</v>
      </c>
      <c r="B51" s="5" t="s">
        <v>274</v>
      </c>
      <c r="C51" s="583"/>
      <c r="D51" s="6" t="s">
        <v>48</v>
      </c>
      <c r="E51" s="16">
        <v>1</v>
      </c>
      <c r="F51" s="119">
        <v>7081</v>
      </c>
      <c r="G51" s="289">
        <v>1.1499999999999999</v>
      </c>
    </row>
    <row r="52" spans="1:8" ht="39" customHeight="1" x14ac:dyDescent="0.2">
      <c r="A52" s="580"/>
      <c r="B52" s="581" t="s">
        <v>124</v>
      </c>
      <c r="C52" s="584"/>
      <c r="D52" s="6" t="s">
        <v>49</v>
      </c>
      <c r="E52" s="16">
        <v>1</v>
      </c>
      <c r="F52" s="119">
        <v>3701</v>
      </c>
      <c r="G52" s="289">
        <v>1.1499999999999999</v>
      </c>
    </row>
    <row r="53" spans="1:8" ht="42.75" customHeight="1" x14ac:dyDescent="0.2">
      <c r="A53" s="580"/>
      <c r="B53" s="582"/>
      <c r="C53" s="585"/>
      <c r="D53" s="6" t="s">
        <v>50</v>
      </c>
      <c r="E53" s="16">
        <v>1</v>
      </c>
      <c r="F53" s="119">
        <v>1792</v>
      </c>
      <c r="G53" s="289">
        <v>1.1499999999999999</v>
      </c>
    </row>
    <row r="54" spans="1:8" s="18" customFormat="1" ht="32.25" customHeight="1" x14ac:dyDescent="0.2">
      <c r="A54" s="555">
        <v>12</v>
      </c>
      <c r="B54" s="80" t="s">
        <v>275</v>
      </c>
      <c r="C54" s="557"/>
      <c r="D54" s="84" t="s">
        <v>54</v>
      </c>
      <c r="E54" s="85">
        <v>1</v>
      </c>
      <c r="F54" s="119">
        <v>6750</v>
      </c>
      <c r="G54" s="289">
        <v>1.1499999999999999</v>
      </c>
      <c r="H54"/>
    </row>
    <row r="55" spans="1:8" ht="32.25" customHeight="1" x14ac:dyDescent="0.2">
      <c r="A55" s="577"/>
      <c r="B55" s="553" t="s">
        <v>55</v>
      </c>
      <c r="C55" s="587"/>
      <c r="D55" s="84" t="s">
        <v>56</v>
      </c>
      <c r="E55" s="85">
        <v>1</v>
      </c>
      <c r="F55" s="119">
        <v>3528</v>
      </c>
      <c r="G55" s="289">
        <v>1.1499999999999999</v>
      </c>
    </row>
    <row r="56" spans="1:8" ht="32.25" customHeight="1" x14ac:dyDescent="0.2">
      <c r="A56" s="556"/>
      <c r="B56" s="554"/>
      <c r="C56" s="558"/>
      <c r="D56" s="84" t="s">
        <v>57</v>
      </c>
      <c r="E56" s="85">
        <v>1</v>
      </c>
      <c r="F56" s="119">
        <v>1707</v>
      </c>
      <c r="G56" s="289">
        <v>1.1499999999999999</v>
      </c>
    </row>
    <row r="57" spans="1:8" ht="33" customHeight="1" x14ac:dyDescent="0.2">
      <c r="A57" s="580">
        <v>13</v>
      </c>
      <c r="B57" s="5" t="s">
        <v>276</v>
      </c>
      <c r="C57" s="557"/>
      <c r="D57" s="6" t="s">
        <v>54</v>
      </c>
      <c r="E57" s="16">
        <v>1</v>
      </c>
      <c r="F57" s="119">
        <v>6750</v>
      </c>
      <c r="G57" s="289">
        <v>1.1499999999999999</v>
      </c>
    </row>
    <row r="58" spans="1:8" ht="33" customHeight="1" x14ac:dyDescent="0.2">
      <c r="A58" s="580"/>
      <c r="B58" s="581" t="s">
        <v>59</v>
      </c>
      <c r="C58" s="587"/>
      <c r="D58" s="116" t="s">
        <v>56</v>
      </c>
      <c r="E58" s="16">
        <v>1</v>
      </c>
      <c r="F58" s="119">
        <v>3528</v>
      </c>
      <c r="G58" s="289">
        <v>1.1499999999999999</v>
      </c>
    </row>
    <row r="59" spans="1:8" ht="33" customHeight="1" x14ac:dyDescent="0.2">
      <c r="A59" s="326"/>
      <c r="B59" s="586"/>
      <c r="C59" s="558"/>
      <c r="D59" s="128" t="s">
        <v>50</v>
      </c>
      <c r="E59" s="129">
        <v>1</v>
      </c>
      <c r="F59" s="127">
        <v>1707</v>
      </c>
      <c r="G59" s="289">
        <v>1.1499999999999999</v>
      </c>
    </row>
    <row r="60" spans="1:8" ht="35.1" customHeight="1" x14ac:dyDescent="0.2">
      <c r="A60" s="450" t="s">
        <v>265</v>
      </c>
      <c r="B60" s="451"/>
      <c r="C60" s="451"/>
      <c r="D60" s="451"/>
      <c r="E60" s="451"/>
      <c r="F60" s="546"/>
      <c r="G60" s="288"/>
    </row>
    <row r="61" spans="1:8" ht="29.25" customHeight="1" x14ac:dyDescent="0.2">
      <c r="A61" s="366">
        <v>14</v>
      </c>
      <c r="B61" s="135" t="s">
        <v>210</v>
      </c>
      <c r="C61" s="557"/>
      <c r="D61" s="368" t="s">
        <v>35</v>
      </c>
      <c r="E61" s="561">
        <v>1</v>
      </c>
      <c r="F61" s="595">
        <v>7875</v>
      </c>
      <c r="G61" s="291"/>
    </row>
    <row r="62" spans="1:8" ht="123.75" customHeight="1" x14ac:dyDescent="0.2">
      <c r="A62" s="366"/>
      <c r="B62" s="133" t="s">
        <v>213</v>
      </c>
      <c r="C62" s="558"/>
      <c r="D62" s="368"/>
      <c r="E62" s="562"/>
      <c r="F62" s="596"/>
      <c r="G62" s="291"/>
    </row>
    <row r="63" spans="1:8" ht="31.5" customHeight="1" x14ac:dyDescent="0.2">
      <c r="A63" s="353">
        <v>15</v>
      </c>
      <c r="B63" s="136" t="s">
        <v>214</v>
      </c>
      <c r="C63" s="557"/>
      <c r="D63" s="355" t="s">
        <v>105</v>
      </c>
      <c r="E63" s="567">
        <v>1</v>
      </c>
      <c r="F63" s="595">
        <v>13728</v>
      </c>
      <c r="G63" s="291"/>
    </row>
    <row r="64" spans="1:8" ht="139.5" customHeight="1" x14ac:dyDescent="0.2">
      <c r="A64" s="353"/>
      <c r="B64" s="138" t="s">
        <v>217</v>
      </c>
      <c r="C64" s="558"/>
      <c r="D64" s="355"/>
      <c r="E64" s="568"/>
      <c r="F64" s="596"/>
      <c r="G64" s="291"/>
    </row>
    <row r="65" spans="1:7" ht="35.1" customHeight="1" x14ac:dyDescent="0.2">
      <c r="A65" s="450" t="s">
        <v>266</v>
      </c>
      <c r="B65" s="451"/>
      <c r="C65" s="451"/>
      <c r="D65" s="451"/>
      <c r="E65" s="451"/>
      <c r="F65" s="546"/>
      <c r="G65" s="288"/>
    </row>
    <row r="66" spans="1:7" ht="24" customHeight="1" x14ac:dyDescent="0.2">
      <c r="A66" s="555">
        <v>16</v>
      </c>
      <c r="B66" s="80" t="s">
        <v>193</v>
      </c>
      <c r="C66" s="557"/>
      <c r="D66" s="559" t="s">
        <v>61</v>
      </c>
      <c r="E66" s="561">
        <v>1</v>
      </c>
      <c r="F66" s="563">
        <v>21869</v>
      </c>
      <c r="G66" s="290">
        <v>1.1499999999999999</v>
      </c>
    </row>
    <row r="67" spans="1:7" ht="70.5" customHeight="1" x14ac:dyDescent="0.2">
      <c r="A67" s="556"/>
      <c r="B67" s="88" t="s">
        <v>139</v>
      </c>
      <c r="C67" s="558"/>
      <c r="D67" s="560"/>
      <c r="E67" s="562"/>
      <c r="F67" s="564"/>
      <c r="G67" s="290"/>
    </row>
    <row r="68" spans="1:7" ht="26.25" customHeight="1" x14ac:dyDescent="0.2">
      <c r="A68" s="326">
        <v>17</v>
      </c>
      <c r="B68" s="80" t="s">
        <v>194</v>
      </c>
      <c r="C68" s="180"/>
      <c r="D68" s="565" t="s">
        <v>61</v>
      </c>
      <c r="E68" s="567">
        <v>1</v>
      </c>
      <c r="F68" s="543">
        <v>26372</v>
      </c>
      <c r="G68" s="289">
        <v>1.1499999999999999</v>
      </c>
    </row>
    <row r="69" spans="1:7" ht="88.5" customHeight="1" x14ac:dyDescent="0.2">
      <c r="A69" s="328"/>
      <c r="B69" s="44" t="s">
        <v>195</v>
      </c>
      <c r="C69" s="180"/>
      <c r="D69" s="566"/>
      <c r="E69" s="568"/>
      <c r="F69" s="544"/>
      <c r="G69" s="289"/>
    </row>
    <row r="70" spans="1:7" ht="21" customHeight="1" x14ac:dyDescent="0.2">
      <c r="A70" s="555">
        <v>18</v>
      </c>
      <c r="B70" s="83" t="s">
        <v>62</v>
      </c>
      <c r="C70" s="557"/>
      <c r="D70" s="559" t="s">
        <v>64</v>
      </c>
      <c r="E70" s="561">
        <v>5</v>
      </c>
      <c r="F70" s="543">
        <v>412</v>
      </c>
      <c r="G70" s="289">
        <v>1.1499999999999999</v>
      </c>
    </row>
    <row r="71" spans="1:7" ht="13.5" customHeight="1" x14ac:dyDescent="0.2">
      <c r="A71" s="577"/>
      <c r="B71" s="553" t="s">
        <v>125</v>
      </c>
      <c r="C71" s="587"/>
      <c r="D71" s="560"/>
      <c r="E71" s="562"/>
      <c r="F71" s="544"/>
      <c r="G71" s="289"/>
    </row>
    <row r="72" spans="1:7" ht="47.25" customHeight="1" x14ac:dyDescent="0.2">
      <c r="A72" s="556"/>
      <c r="B72" s="554"/>
      <c r="C72" s="558"/>
      <c r="D72" s="84" t="s">
        <v>112</v>
      </c>
      <c r="E72" s="85">
        <v>1</v>
      </c>
      <c r="F72" s="130">
        <v>1559</v>
      </c>
      <c r="G72" s="289">
        <v>1.1499999999999999</v>
      </c>
    </row>
    <row r="73" spans="1:7" ht="29.25" customHeight="1" x14ac:dyDescent="0.2">
      <c r="A73" s="450" t="s">
        <v>65</v>
      </c>
      <c r="B73" s="451"/>
      <c r="C73" s="451"/>
      <c r="D73" s="451"/>
      <c r="E73" s="451"/>
      <c r="F73" s="546"/>
      <c r="G73" s="288"/>
    </row>
    <row r="74" spans="1:7" ht="24.75" customHeight="1" x14ac:dyDescent="0.2">
      <c r="A74" s="580">
        <v>19</v>
      </c>
      <c r="B74" s="31" t="s">
        <v>101</v>
      </c>
      <c r="C74" s="583"/>
      <c r="D74" s="6" t="s">
        <v>61</v>
      </c>
      <c r="E74" s="16">
        <v>1</v>
      </c>
      <c r="F74" s="126">
        <v>8029</v>
      </c>
      <c r="G74" s="289">
        <v>1.1499999999999999</v>
      </c>
    </row>
    <row r="75" spans="1:7" ht="24.75" customHeight="1" x14ac:dyDescent="0.2">
      <c r="A75" s="580"/>
      <c r="B75" s="581" t="s">
        <v>74</v>
      </c>
      <c r="C75" s="584"/>
      <c r="D75" s="7" t="s">
        <v>75</v>
      </c>
      <c r="E75" s="17">
        <v>1</v>
      </c>
      <c r="F75" s="126">
        <v>4857</v>
      </c>
      <c r="G75" s="289">
        <v>1.3</v>
      </c>
    </row>
    <row r="76" spans="1:7" ht="24.75" customHeight="1" x14ac:dyDescent="0.2">
      <c r="A76" s="580"/>
      <c r="B76" s="581"/>
      <c r="C76" s="584"/>
      <c r="D76" s="7" t="s">
        <v>76</v>
      </c>
      <c r="E76" s="17">
        <v>1</v>
      </c>
      <c r="F76" s="126">
        <v>2339</v>
      </c>
      <c r="G76" s="289">
        <v>1.3</v>
      </c>
    </row>
    <row r="77" spans="1:7" ht="24.75" customHeight="1" x14ac:dyDescent="0.2">
      <c r="A77" s="580"/>
      <c r="B77" s="581"/>
      <c r="C77" s="584"/>
      <c r="D77" s="9" t="s">
        <v>77</v>
      </c>
      <c r="E77" s="20">
        <v>4</v>
      </c>
      <c r="F77" s="126">
        <v>779</v>
      </c>
      <c r="G77" s="289">
        <v>1.3</v>
      </c>
    </row>
    <row r="78" spans="1:7" ht="24.75" customHeight="1" x14ac:dyDescent="0.2">
      <c r="A78" s="580"/>
      <c r="B78" s="582"/>
      <c r="C78" s="585"/>
      <c r="D78" s="7" t="s">
        <v>78</v>
      </c>
      <c r="E78" s="17">
        <v>4</v>
      </c>
      <c r="F78" s="126">
        <v>268</v>
      </c>
      <c r="G78" s="289">
        <v>1.3</v>
      </c>
    </row>
    <row r="79" spans="1:7" ht="24" customHeight="1" x14ac:dyDescent="0.2">
      <c r="A79" s="569">
        <v>20</v>
      </c>
      <c r="B79" s="28" t="s">
        <v>102</v>
      </c>
      <c r="C79" s="583"/>
      <c r="D79" s="3" t="s">
        <v>61</v>
      </c>
      <c r="E79" s="14">
        <v>1</v>
      </c>
      <c r="F79" s="126">
        <v>8029</v>
      </c>
      <c r="G79" s="289">
        <v>1.1499999999999999</v>
      </c>
    </row>
    <row r="80" spans="1:7" ht="24" customHeight="1" x14ac:dyDescent="0.2">
      <c r="A80" s="569"/>
      <c r="B80" s="570" t="s">
        <v>79</v>
      </c>
      <c r="C80" s="584"/>
      <c r="D80" s="4" t="s">
        <v>75</v>
      </c>
      <c r="E80" s="15">
        <v>1</v>
      </c>
      <c r="F80" s="126">
        <v>4857</v>
      </c>
      <c r="G80" s="289">
        <v>1.3</v>
      </c>
    </row>
    <row r="81" spans="1:8" ht="24" customHeight="1" x14ac:dyDescent="0.2">
      <c r="A81" s="569"/>
      <c r="B81" s="570"/>
      <c r="C81" s="584"/>
      <c r="D81" s="4" t="s">
        <v>76</v>
      </c>
      <c r="E81" s="15">
        <v>1</v>
      </c>
      <c r="F81" s="126">
        <v>2339</v>
      </c>
      <c r="G81" s="289">
        <v>1.3</v>
      </c>
    </row>
    <row r="82" spans="1:8" ht="24" customHeight="1" x14ac:dyDescent="0.2">
      <c r="A82" s="569"/>
      <c r="B82" s="570"/>
      <c r="C82" s="584"/>
      <c r="D82" s="8" t="s">
        <v>77</v>
      </c>
      <c r="E82" s="19">
        <v>4</v>
      </c>
      <c r="F82" s="126">
        <v>779</v>
      </c>
      <c r="G82" s="289">
        <v>1.3</v>
      </c>
    </row>
    <row r="83" spans="1:8" ht="24" customHeight="1" x14ac:dyDescent="0.2">
      <c r="A83" s="569"/>
      <c r="B83" s="571"/>
      <c r="C83" s="585"/>
      <c r="D83" s="4" t="s">
        <v>78</v>
      </c>
      <c r="E83" s="15">
        <v>4</v>
      </c>
      <c r="F83" s="126">
        <v>268</v>
      </c>
      <c r="G83" s="289">
        <v>1.3</v>
      </c>
    </row>
    <row r="84" spans="1:8" ht="24" customHeight="1" x14ac:dyDescent="0.2">
      <c r="A84" s="326">
        <v>21</v>
      </c>
      <c r="B84" s="31" t="s">
        <v>169</v>
      </c>
      <c r="C84" s="583"/>
      <c r="D84" s="565" t="s">
        <v>54</v>
      </c>
      <c r="E84" s="567">
        <v>1</v>
      </c>
      <c r="F84" s="543">
        <v>5983</v>
      </c>
      <c r="G84" s="289">
        <v>1.1499999999999999</v>
      </c>
    </row>
    <row r="85" spans="1:8" ht="72.75" customHeight="1" x14ac:dyDescent="0.2">
      <c r="A85" s="327"/>
      <c r="B85" s="297" t="s">
        <v>160</v>
      </c>
      <c r="C85" s="584"/>
      <c r="D85" s="566"/>
      <c r="E85" s="568"/>
      <c r="F85" s="544"/>
      <c r="G85" s="289"/>
    </row>
    <row r="86" spans="1:8" ht="25.5" customHeight="1" x14ac:dyDescent="0.2">
      <c r="A86" s="569">
        <v>22</v>
      </c>
      <c r="B86" s="28" t="s">
        <v>135</v>
      </c>
      <c r="C86" s="583"/>
      <c r="D86" s="616" t="s">
        <v>54</v>
      </c>
      <c r="E86" s="614">
        <v>1</v>
      </c>
      <c r="F86" s="563">
        <v>4980</v>
      </c>
      <c r="G86" s="290">
        <v>1.1499999999999999</v>
      </c>
    </row>
    <row r="87" spans="1:8" ht="59.25" customHeight="1" x14ac:dyDescent="0.2">
      <c r="A87" s="569"/>
      <c r="B87" s="29" t="s">
        <v>134</v>
      </c>
      <c r="C87" s="585"/>
      <c r="D87" s="617"/>
      <c r="E87" s="615"/>
      <c r="F87" s="564"/>
      <c r="G87" s="290"/>
    </row>
    <row r="88" spans="1:8" ht="28.5" customHeight="1" x14ac:dyDescent="0.2">
      <c r="A88" s="327">
        <v>23</v>
      </c>
      <c r="B88" s="31" t="s">
        <v>100</v>
      </c>
      <c r="C88" s="583"/>
      <c r="D88" s="196" t="s">
        <v>56</v>
      </c>
      <c r="E88" s="197">
        <v>1</v>
      </c>
      <c r="F88" s="195">
        <v>2941</v>
      </c>
      <c r="G88" s="290">
        <v>1.3</v>
      </c>
    </row>
    <row r="89" spans="1:8" ht="28.5" customHeight="1" x14ac:dyDescent="0.2">
      <c r="A89" s="327"/>
      <c r="B89" s="581" t="s">
        <v>161</v>
      </c>
      <c r="C89" s="584"/>
      <c r="D89" s="7" t="s">
        <v>57</v>
      </c>
      <c r="E89" s="17">
        <v>1</v>
      </c>
      <c r="F89" s="126">
        <v>1425</v>
      </c>
      <c r="G89" s="290">
        <v>1.3</v>
      </c>
    </row>
    <row r="90" spans="1:8" ht="28.5" customHeight="1" x14ac:dyDescent="0.2">
      <c r="A90" s="327"/>
      <c r="B90" s="581"/>
      <c r="C90" s="584"/>
      <c r="D90" s="9" t="s">
        <v>70</v>
      </c>
      <c r="E90" s="20">
        <v>4</v>
      </c>
      <c r="F90" s="126">
        <v>481</v>
      </c>
      <c r="G90" s="290">
        <v>1.3</v>
      </c>
      <c r="H90" s="189"/>
    </row>
    <row r="91" spans="1:8" ht="28.5" customHeight="1" x14ac:dyDescent="0.2">
      <c r="A91" s="328"/>
      <c r="B91" s="582"/>
      <c r="C91" s="585"/>
      <c r="D91" s="9" t="s">
        <v>71</v>
      </c>
      <c r="E91" s="20">
        <v>4</v>
      </c>
      <c r="F91" s="126">
        <v>164</v>
      </c>
      <c r="G91" s="290">
        <v>1.3</v>
      </c>
      <c r="H91" s="21"/>
    </row>
    <row r="92" spans="1:8" ht="25.5" customHeight="1" x14ac:dyDescent="0.2">
      <c r="A92" s="569">
        <v>24</v>
      </c>
      <c r="B92" s="28" t="s">
        <v>72</v>
      </c>
      <c r="C92" s="583"/>
      <c r="D92" s="193" t="s">
        <v>56</v>
      </c>
      <c r="E92" s="194">
        <v>1</v>
      </c>
      <c r="F92" s="192">
        <v>2941</v>
      </c>
      <c r="G92" s="290">
        <v>1.3</v>
      </c>
      <c r="H92" s="190"/>
    </row>
    <row r="93" spans="1:8" ht="25.5" customHeight="1" x14ac:dyDescent="0.2">
      <c r="A93" s="569"/>
      <c r="B93" s="570" t="s">
        <v>162</v>
      </c>
      <c r="C93" s="584"/>
      <c r="D93" s="4" t="s">
        <v>57</v>
      </c>
      <c r="E93" s="15">
        <v>1</v>
      </c>
      <c r="F93" s="126">
        <v>1425</v>
      </c>
      <c r="G93" s="290">
        <v>1.3</v>
      </c>
      <c r="H93" s="10"/>
    </row>
    <row r="94" spans="1:8" ht="25.5" customHeight="1" x14ac:dyDescent="0.2">
      <c r="A94" s="569"/>
      <c r="B94" s="570"/>
      <c r="C94" s="584"/>
      <c r="D94" s="8" t="s">
        <v>70</v>
      </c>
      <c r="E94" s="19">
        <v>4</v>
      </c>
      <c r="F94" s="126">
        <v>481</v>
      </c>
      <c r="G94" s="290">
        <v>1.3</v>
      </c>
      <c r="H94" s="10"/>
    </row>
    <row r="95" spans="1:8" ht="25.5" customHeight="1" x14ac:dyDescent="0.2">
      <c r="A95" s="569"/>
      <c r="B95" s="571"/>
      <c r="C95" s="585"/>
      <c r="D95" s="8" t="s">
        <v>71</v>
      </c>
      <c r="E95" s="19">
        <v>4</v>
      </c>
      <c r="F95" s="126">
        <v>164</v>
      </c>
      <c r="G95" s="290">
        <v>1.3</v>
      </c>
      <c r="H95" s="21"/>
    </row>
    <row r="96" spans="1:8" ht="26.25" customHeight="1" x14ac:dyDescent="0.2">
      <c r="A96" s="326">
        <v>25</v>
      </c>
      <c r="B96" s="31" t="s">
        <v>167</v>
      </c>
      <c r="C96" s="583"/>
      <c r="D96" s="625" t="s">
        <v>143</v>
      </c>
      <c r="E96" s="608">
        <v>25</v>
      </c>
      <c r="F96" s="543">
        <v>597</v>
      </c>
      <c r="G96" s="290">
        <v>1.3</v>
      </c>
      <c r="H96" s="21"/>
    </row>
    <row r="97" spans="1:8" ht="37.5" customHeight="1" x14ac:dyDescent="0.2">
      <c r="A97" s="327"/>
      <c r="B97" s="581" t="s">
        <v>151</v>
      </c>
      <c r="C97" s="584"/>
      <c r="D97" s="626"/>
      <c r="E97" s="609"/>
      <c r="F97" s="544"/>
      <c r="G97" s="289"/>
      <c r="H97" s="21"/>
    </row>
    <row r="98" spans="1:8" ht="62.25" customHeight="1" x14ac:dyDescent="0.2">
      <c r="A98" s="328"/>
      <c r="B98" s="582"/>
      <c r="C98" s="585"/>
      <c r="D98" s="27" t="s">
        <v>95</v>
      </c>
      <c r="E98" s="30">
        <v>40</v>
      </c>
      <c r="F98" s="126">
        <v>322</v>
      </c>
      <c r="G98" s="289">
        <v>1.3</v>
      </c>
    </row>
    <row r="99" spans="1:8" s="189" customFormat="1" ht="27.75" customHeight="1" x14ac:dyDescent="0.2">
      <c r="A99" s="555">
        <v>26</v>
      </c>
      <c r="B99" s="80" t="s">
        <v>168</v>
      </c>
      <c r="C99" s="557"/>
      <c r="D99" s="597" t="s">
        <v>146</v>
      </c>
      <c r="E99" s="601">
        <v>9</v>
      </c>
      <c r="F99" s="563">
        <v>875</v>
      </c>
      <c r="G99" s="290">
        <v>1.3</v>
      </c>
      <c r="H99" s="60"/>
    </row>
    <row r="100" spans="1:8" s="21" customFormat="1" ht="138.75" customHeight="1" x14ac:dyDescent="0.2">
      <c r="A100" s="556"/>
      <c r="B100" s="258" t="s">
        <v>204</v>
      </c>
      <c r="C100" s="558"/>
      <c r="D100" s="598"/>
      <c r="E100" s="602"/>
      <c r="F100" s="564"/>
      <c r="G100" s="290"/>
      <c r="H100" s="60"/>
    </row>
    <row r="101" spans="1:8" s="190" customFormat="1" ht="27.75" customHeight="1" x14ac:dyDescent="0.2">
      <c r="A101" s="326">
        <v>27</v>
      </c>
      <c r="B101" s="5" t="s">
        <v>103</v>
      </c>
      <c r="C101" s="583"/>
      <c r="D101" s="610" t="s">
        <v>117</v>
      </c>
      <c r="E101" s="612">
        <v>1</v>
      </c>
      <c r="F101" s="417">
        <v>12448</v>
      </c>
      <c r="G101" s="292">
        <v>1.1499999999999999</v>
      </c>
      <c r="H101" s="60"/>
    </row>
    <row r="102" spans="1:8" s="10" customFormat="1" ht="22.5" customHeight="1" x14ac:dyDescent="0.35">
      <c r="A102" s="327"/>
      <c r="B102" s="581" t="s">
        <v>127</v>
      </c>
      <c r="C102" s="584"/>
      <c r="D102" s="611"/>
      <c r="E102" s="613"/>
      <c r="F102" s="513"/>
      <c r="G102" s="293"/>
      <c r="H102" s="21"/>
    </row>
    <row r="103" spans="1:8" s="10" customFormat="1" ht="50.25" customHeight="1" x14ac:dyDescent="0.2">
      <c r="A103" s="327"/>
      <c r="B103" s="581"/>
      <c r="C103" s="584"/>
      <c r="D103" s="246" t="s">
        <v>118</v>
      </c>
      <c r="E103" s="247">
        <v>1</v>
      </c>
      <c r="F103" s="191">
        <v>6058</v>
      </c>
      <c r="G103" s="292">
        <v>1.1499999999999999</v>
      </c>
      <c r="H103" s="21"/>
    </row>
    <row r="104" spans="1:8" s="21" customFormat="1" ht="35.1" customHeight="1" x14ac:dyDescent="0.2">
      <c r="A104" s="450" t="s">
        <v>267</v>
      </c>
      <c r="B104" s="451"/>
      <c r="C104" s="451"/>
      <c r="D104" s="451"/>
      <c r="E104" s="451"/>
      <c r="F104" s="546"/>
      <c r="G104" s="288"/>
      <c r="H104" s="60"/>
    </row>
    <row r="105" spans="1:8" ht="27" customHeight="1" x14ac:dyDescent="0.2">
      <c r="A105" s="326">
        <v>28</v>
      </c>
      <c r="B105" s="5" t="s">
        <v>277</v>
      </c>
      <c r="C105" s="583"/>
      <c r="D105" s="517" t="s">
        <v>243</v>
      </c>
      <c r="E105" s="608">
        <v>1</v>
      </c>
      <c r="F105" s="541">
        <v>2455</v>
      </c>
      <c r="G105" s="294">
        <v>1.1499999999999999</v>
      </c>
      <c r="H105" s="60"/>
    </row>
    <row r="106" spans="1:8" s="60" customFormat="1" ht="3" customHeight="1" x14ac:dyDescent="0.2">
      <c r="A106" s="327"/>
      <c r="B106" s="581" t="s">
        <v>308</v>
      </c>
      <c r="C106" s="584"/>
      <c r="D106" s="518"/>
      <c r="E106" s="609"/>
      <c r="F106" s="542"/>
      <c r="G106" s="294"/>
      <c r="H106" s="21"/>
    </row>
    <row r="107" spans="1:8" s="60" customFormat="1" ht="31.5" customHeight="1" x14ac:dyDescent="0.2">
      <c r="A107" s="327"/>
      <c r="B107" s="581"/>
      <c r="C107" s="584"/>
      <c r="D107" s="78" t="s">
        <v>244</v>
      </c>
      <c r="E107" s="248">
        <v>1</v>
      </c>
      <c r="F107" s="125">
        <v>1531</v>
      </c>
      <c r="G107" s="294">
        <v>1.3</v>
      </c>
      <c r="H107" s="21"/>
    </row>
    <row r="108" spans="1:8" s="60" customFormat="1" ht="27" customHeight="1" x14ac:dyDescent="0.2">
      <c r="A108" s="327"/>
      <c r="B108" s="581"/>
      <c r="C108" s="584"/>
      <c r="D108" s="78" t="s">
        <v>245</v>
      </c>
      <c r="E108" s="248">
        <v>1</v>
      </c>
      <c r="F108" s="125">
        <v>830</v>
      </c>
      <c r="G108" s="294">
        <v>1.3</v>
      </c>
      <c r="H108"/>
    </row>
    <row r="109" spans="1:8" s="21" customFormat="1" ht="27" customHeight="1" x14ac:dyDescent="0.2">
      <c r="A109" s="327"/>
      <c r="B109" s="581"/>
      <c r="C109" s="584"/>
      <c r="D109" s="78" t="s">
        <v>248</v>
      </c>
      <c r="E109" s="247">
        <v>4</v>
      </c>
      <c r="F109" s="150">
        <v>522</v>
      </c>
      <c r="G109" s="294">
        <v>1.3</v>
      </c>
      <c r="H109" s="10"/>
    </row>
    <row r="110" spans="1:8" s="21" customFormat="1" ht="27" customHeight="1" x14ac:dyDescent="0.2">
      <c r="A110" s="327"/>
      <c r="B110" s="581"/>
      <c r="C110" s="584"/>
      <c r="D110" s="78" t="s">
        <v>246</v>
      </c>
      <c r="E110" s="247">
        <v>9</v>
      </c>
      <c r="F110" s="150">
        <v>292</v>
      </c>
      <c r="G110" s="294">
        <v>1.3</v>
      </c>
      <c r="H110" s="10"/>
    </row>
    <row r="111" spans="1:8" s="21" customFormat="1" ht="33" customHeight="1" x14ac:dyDescent="0.2">
      <c r="A111" s="328"/>
      <c r="B111" s="582"/>
      <c r="C111" s="585"/>
      <c r="D111" s="78" t="s">
        <v>247</v>
      </c>
      <c r="E111" s="17">
        <v>16</v>
      </c>
      <c r="F111" s="126">
        <v>234</v>
      </c>
      <c r="G111" s="294">
        <v>1.3</v>
      </c>
      <c r="H111" s="10"/>
    </row>
    <row r="112" spans="1:8" s="21" customFormat="1" ht="27.75" customHeight="1" x14ac:dyDescent="0.2">
      <c r="A112" s="555">
        <v>29</v>
      </c>
      <c r="B112" s="80" t="s">
        <v>249</v>
      </c>
      <c r="C112" s="557"/>
      <c r="D112" s="79" t="s">
        <v>312</v>
      </c>
      <c r="E112" s="271">
        <v>1</v>
      </c>
      <c r="F112" s="123">
        <v>12891</v>
      </c>
      <c r="G112" s="295">
        <v>1.1499999999999999</v>
      </c>
      <c r="H112" s="10"/>
    </row>
    <row r="113" spans="1:8" s="60" customFormat="1" ht="21" customHeight="1" x14ac:dyDescent="0.2">
      <c r="A113" s="577"/>
      <c r="B113" s="553" t="s">
        <v>250</v>
      </c>
      <c r="C113" s="587"/>
      <c r="D113" s="79" t="s">
        <v>287</v>
      </c>
      <c r="E113" s="271">
        <v>1</v>
      </c>
      <c r="F113" s="123">
        <v>2946</v>
      </c>
      <c r="G113" s="295">
        <v>1.3</v>
      </c>
      <c r="H113" s="10"/>
    </row>
    <row r="114" spans="1:8" s="60" customFormat="1" ht="27.75" customHeight="1" x14ac:dyDescent="0.2">
      <c r="A114" s="577"/>
      <c r="B114" s="553"/>
      <c r="C114" s="587"/>
      <c r="D114" s="79" t="s">
        <v>288</v>
      </c>
      <c r="E114" s="271">
        <v>1</v>
      </c>
      <c r="F114" s="270">
        <v>1645</v>
      </c>
      <c r="G114" s="295">
        <v>1.3</v>
      </c>
      <c r="H114" s="10"/>
    </row>
    <row r="115" spans="1:8" s="21" customFormat="1" ht="27.75" customHeight="1" x14ac:dyDescent="0.2">
      <c r="A115" s="577"/>
      <c r="B115" s="553"/>
      <c r="C115" s="587"/>
      <c r="D115" s="79" t="s">
        <v>289</v>
      </c>
      <c r="E115" s="285">
        <v>9</v>
      </c>
      <c r="F115" s="150">
        <v>358</v>
      </c>
      <c r="G115" s="295">
        <v>1.3</v>
      </c>
      <c r="H115" s="10"/>
    </row>
    <row r="116" spans="1:8" s="21" customFormat="1" ht="27.75" customHeight="1" x14ac:dyDescent="0.2">
      <c r="A116" s="577"/>
      <c r="B116" s="553"/>
      <c r="C116" s="587"/>
      <c r="D116" s="79" t="s">
        <v>301</v>
      </c>
      <c r="E116" s="259">
        <v>16</v>
      </c>
      <c r="F116" s="272">
        <v>286</v>
      </c>
      <c r="G116" s="295">
        <v>1.3</v>
      </c>
      <c r="H116" s="10"/>
    </row>
    <row r="117" spans="1:8" s="21" customFormat="1" ht="27.75" customHeight="1" x14ac:dyDescent="0.2">
      <c r="A117" s="556"/>
      <c r="B117" s="554"/>
      <c r="C117" s="558"/>
      <c r="D117" s="299" t="s">
        <v>291</v>
      </c>
      <c r="E117" s="285">
        <v>36</v>
      </c>
      <c r="F117" s="298">
        <v>100</v>
      </c>
      <c r="G117" s="295"/>
      <c r="H117" s="10"/>
    </row>
    <row r="118" spans="1:8" ht="35.1" customHeight="1" x14ac:dyDescent="0.2">
      <c r="A118" s="450" t="s">
        <v>269</v>
      </c>
      <c r="B118" s="451"/>
      <c r="C118" s="451"/>
      <c r="D118" s="451"/>
      <c r="E118" s="451"/>
      <c r="F118" s="546"/>
      <c r="G118" s="288"/>
      <c r="H118" s="21"/>
    </row>
    <row r="119" spans="1:8" s="10" customFormat="1" ht="24" customHeight="1" x14ac:dyDescent="0.2">
      <c r="A119" s="636">
        <v>30</v>
      </c>
      <c r="B119" s="28" t="s">
        <v>86</v>
      </c>
      <c r="C119" s="629"/>
      <c r="D119" s="632" t="s">
        <v>270</v>
      </c>
      <c r="E119" s="634">
        <v>1</v>
      </c>
      <c r="F119" s="543">
        <v>2451</v>
      </c>
      <c r="G119" s="289">
        <v>1.3</v>
      </c>
      <c r="H119" s="21"/>
    </row>
    <row r="120" spans="1:8" s="10" customFormat="1" ht="18.75" customHeight="1" x14ac:dyDescent="0.2">
      <c r="A120" s="636"/>
      <c r="B120" s="570" t="s">
        <v>128</v>
      </c>
      <c r="C120" s="630"/>
      <c r="D120" s="633"/>
      <c r="E120" s="635"/>
      <c r="F120" s="544"/>
      <c r="G120" s="289">
        <v>1.3</v>
      </c>
      <c r="H120" s="21"/>
    </row>
    <row r="121" spans="1:8" s="10" customFormat="1" ht="43.5" customHeight="1" x14ac:dyDescent="0.2">
      <c r="A121" s="636"/>
      <c r="B121" s="570"/>
      <c r="C121" s="630"/>
      <c r="D121" s="11" t="s">
        <v>271</v>
      </c>
      <c r="E121" s="23">
        <v>1</v>
      </c>
      <c r="F121" s="243">
        <v>800</v>
      </c>
      <c r="G121" s="289">
        <v>1.3</v>
      </c>
      <c r="H121" s="21"/>
    </row>
    <row r="122" spans="1:8" s="10" customFormat="1" ht="43.5" customHeight="1" x14ac:dyDescent="0.2">
      <c r="A122" s="637"/>
      <c r="B122" s="571"/>
      <c r="C122" s="631"/>
      <c r="D122" s="11" t="s">
        <v>272</v>
      </c>
      <c r="E122" s="23">
        <v>9</v>
      </c>
      <c r="F122" s="243">
        <v>253</v>
      </c>
      <c r="G122" s="289">
        <v>1.3</v>
      </c>
      <c r="H122" s="21"/>
    </row>
    <row r="123" spans="1:8" s="10" customFormat="1" ht="25.5" customHeight="1" x14ac:dyDescent="0.2">
      <c r="A123" s="327">
        <v>31</v>
      </c>
      <c r="B123" s="5" t="s">
        <v>189</v>
      </c>
      <c r="C123" s="622"/>
      <c r="D123" s="618" t="s">
        <v>57</v>
      </c>
      <c r="E123" s="620">
        <v>1</v>
      </c>
      <c r="F123" s="543">
        <v>2620</v>
      </c>
      <c r="G123" s="289">
        <v>1.3</v>
      </c>
      <c r="H123" s="21"/>
    </row>
    <row r="124" spans="1:8" s="10" customFormat="1" ht="14.25" customHeight="1" x14ac:dyDescent="0.2">
      <c r="A124" s="327"/>
      <c r="B124" s="344" t="s">
        <v>201</v>
      </c>
      <c r="C124" s="623"/>
      <c r="D124" s="619"/>
      <c r="E124" s="621"/>
      <c r="F124" s="544"/>
      <c r="G124" s="289">
        <v>1.3</v>
      </c>
      <c r="H124" s="21"/>
    </row>
    <row r="125" spans="1:8" s="10" customFormat="1" ht="42.75" customHeight="1" x14ac:dyDescent="0.2">
      <c r="A125" s="327"/>
      <c r="B125" s="344"/>
      <c r="C125" s="623"/>
      <c r="D125" s="12" t="s">
        <v>130</v>
      </c>
      <c r="E125" s="22">
        <v>1</v>
      </c>
      <c r="F125" s="117">
        <v>838</v>
      </c>
      <c r="G125" s="289">
        <v>1.3</v>
      </c>
      <c r="H125" s="21"/>
    </row>
    <row r="126" spans="1:8" s="10" customFormat="1" ht="42.75" customHeight="1" x14ac:dyDescent="0.2">
      <c r="A126" s="328"/>
      <c r="B126" s="345"/>
      <c r="C126" s="623"/>
      <c r="D126" s="12" t="s">
        <v>78</v>
      </c>
      <c r="E126" s="22">
        <v>4</v>
      </c>
      <c r="F126" s="117">
        <v>263</v>
      </c>
      <c r="G126" s="289">
        <v>1.3</v>
      </c>
      <c r="H126" s="21"/>
    </row>
    <row r="127" spans="1:8" s="21" customFormat="1" ht="23.25" customHeight="1" x14ac:dyDescent="0.2">
      <c r="A127" s="605">
        <v>32</v>
      </c>
      <c r="B127" s="260" t="s">
        <v>90</v>
      </c>
      <c r="C127" s="572"/>
      <c r="D127" s="627" t="s">
        <v>130</v>
      </c>
      <c r="E127" s="648">
        <v>1</v>
      </c>
      <c r="F127" s="543">
        <v>740</v>
      </c>
      <c r="G127" s="289">
        <v>1.3</v>
      </c>
    </row>
    <row r="128" spans="1:8" s="21" customFormat="1" ht="44.25" customHeight="1" x14ac:dyDescent="0.2">
      <c r="A128" s="605"/>
      <c r="B128" s="553" t="s">
        <v>129</v>
      </c>
      <c r="C128" s="643"/>
      <c r="D128" s="628"/>
      <c r="E128" s="649"/>
      <c r="F128" s="544"/>
      <c r="G128" s="289">
        <v>1.3</v>
      </c>
    </row>
    <row r="129" spans="1:8" s="21" customFormat="1" ht="81" customHeight="1" x14ac:dyDescent="0.2">
      <c r="A129" s="605"/>
      <c r="B129" s="554"/>
      <c r="C129" s="642"/>
      <c r="D129" s="89" t="s">
        <v>71</v>
      </c>
      <c r="E129" s="90">
        <v>4</v>
      </c>
      <c r="F129" s="117">
        <v>260</v>
      </c>
      <c r="G129" s="289">
        <v>1.3</v>
      </c>
    </row>
    <row r="130" spans="1:8" s="21" customFormat="1" ht="29.25" customHeight="1" x14ac:dyDescent="0.2">
      <c r="A130" s="326">
        <v>33</v>
      </c>
      <c r="B130" s="5" t="s">
        <v>173</v>
      </c>
      <c r="C130" s="572"/>
      <c r="D130" s="618" t="s">
        <v>170</v>
      </c>
      <c r="E130" s="620">
        <v>20</v>
      </c>
      <c r="F130" s="543">
        <v>286</v>
      </c>
      <c r="G130" s="289">
        <v>1.3</v>
      </c>
      <c r="H130" s="10"/>
    </row>
    <row r="131" spans="1:8" s="21" customFormat="1" ht="48.75" customHeight="1" x14ac:dyDescent="0.2">
      <c r="A131" s="328"/>
      <c r="B131" s="261" t="s">
        <v>174</v>
      </c>
      <c r="C131" s="642"/>
      <c r="D131" s="619"/>
      <c r="E131" s="621"/>
      <c r="F131" s="544"/>
      <c r="G131" s="289">
        <v>1.3</v>
      </c>
      <c r="H131" s="10"/>
    </row>
    <row r="132" spans="1:8" s="21" customFormat="1" ht="29.25" customHeight="1" x14ac:dyDescent="0.2">
      <c r="A132" s="555">
        <v>34</v>
      </c>
      <c r="B132" s="80" t="s">
        <v>110</v>
      </c>
      <c r="C132" s="572"/>
      <c r="D132" s="627" t="s">
        <v>95</v>
      </c>
      <c r="E132" s="648">
        <v>1</v>
      </c>
      <c r="F132" s="543">
        <v>1493</v>
      </c>
      <c r="G132" s="289">
        <v>1.3</v>
      </c>
      <c r="H132" s="10"/>
    </row>
    <row r="133" spans="1:8" s="21" customFormat="1" ht="31.5" customHeight="1" x14ac:dyDescent="0.2">
      <c r="A133" s="577"/>
      <c r="B133" s="650" t="s">
        <v>111</v>
      </c>
      <c r="C133" s="573"/>
      <c r="D133" s="628"/>
      <c r="E133" s="649"/>
      <c r="F133" s="544"/>
      <c r="G133" s="289">
        <v>1.3</v>
      </c>
    </row>
    <row r="134" spans="1:8" s="21" customFormat="1" ht="55.5" customHeight="1" x14ac:dyDescent="0.2">
      <c r="A134" s="556"/>
      <c r="B134" s="651"/>
      <c r="C134" s="574"/>
      <c r="D134" s="89" t="s">
        <v>108</v>
      </c>
      <c r="E134" s="90">
        <v>4</v>
      </c>
      <c r="F134" s="130">
        <v>462</v>
      </c>
      <c r="G134" s="289">
        <v>1.3</v>
      </c>
    </row>
    <row r="135" spans="1:8" s="21" customFormat="1" ht="28.5" customHeight="1" x14ac:dyDescent="0.2">
      <c r="A135" s="326">
        <v>35</v>
      </c>
      <c r="B135" s="31" t="s">
        <v>176</v>
      </c>
      <c r="C135" s="622"/>
      <c r="D135" s="618" t="s">
        <v>149</v>
      </c>
      <c r="E135" s="620">
        <v>1</v>
      </c>
      <c r="F135" s="543">
        <v>4218</v>
      </c>
      <c r="G135" s="289">
        <v>1.3</v>
      </c>
    </row>
    <row r="136" spans="1:8" s="21" customFormat="1" ht="24.75" customHeight="1" x14ac:dyDescent="0.2">
      <c r="A136" s="327"/>
      <c r="B136" s="606" t="s">
        <v>184</v>
      </c>
      <c r="C136" s="623"/>
      <c r="D136" s="619"/>
      <c r="E136" s="621"/>
      <c r="F136" s="544"/>
      <c r="G136" s="289">
        <v>1.3</v>
      </c>
      <c r="H136"/>
    </row>
    <row r="137" spans="1:8" s="21" customFormat="1" ht="60.75" customHeight="1" x14ac:dyDescent="0.2">
      <c r="A137" s="328"/>
      <c r="B137" s="607"/>
      <c r="C137" s="624"/>
      <c r="D137" s="240" t="s">
        <v>148</v>
      </c>
      <c r="E137" s="241">
        <v>9</v>
      </c>
      <c r="F137" s="117">
        <v>1397</v>
      </c>
      <c r="G137" s="289">
        <v>1.3</v>
      </c>
      <c r="H137"/>
    </row>
    <row r="138" spans="1:8" s="21" customFormat="1" ht="35.1" customHeight="1" x14ac:dyDescent="0.2">
      <c r="A138" s="450" t="s">
        <v>268</v>
      </c>
      <c r="B138" s="451"/>
      <c r="C138" s="451"/>
      <c r="D138" s="451"/>
      <c r="E138" s="451"/>
      <c r="F138" s="546"/>
      <c r="G138" s="289">
        <v>1.3</v>
      </c>
      <c r="H138"/>
    </row>
    <row r="139" spans="1:8" s="10" customFormat="1" ht="30" customHeight="1" x14ac:dyDescent="0.2">
      <c r="A139" s="605">
        <v>36</v>
      </c>
      <c r="B139" s="83" t="s">
        <v>182</v>
      </c>
      <c r="C139" s="622"/>
      <c r="D139" s="244" t="s">
        <v>19</v>
      </c>
      <c r="E139" s="245">
        <v>1</v>
      </c>
      <c r="F139" s="117">
        <v>1129</v>
      </c>
      <c r="G139" s="289">
        <v>1.3</v>
      </c>
      <c r="H139"/>
    </row>
    <row r="140" spans="1:8" s="10" customFormat="1" ht="33" customHeight="1" x14ac:dyDescent="0.2">
      <c r="A140" s="605"/>
      <c r="B140" s="553" t="s">
        <v>93</v>
      </c>
      <c r="C140" s="623"/>
      <c r="D140" s="89" t="s">
        <v>20</v>
      </c>
      <c r="E140" s="90">
        <v>1</v>
      </c>
      <c r="F140" s="117">
        <v>379</v>
      </c>
      <c r="G140" s="289">
        <v>1.3</v>
      </c>
      <c r="H140"/>
    </row>
    <row r="141" spans="1:8" s="10" customFormat="1" ht="33" customHeight="1" x14ac:dyDescent="0.2">
      <c r="A141" s="605"/>
      <c r="B141" s="554"/>
      <c r="C141" s="624"/>
      <c r="D141" s="89" t="s">
        <v>78</v>
      </c>
      <c r="E141" s="90">
        <v>4</v>
      </c>
      <c r="F141" s="117">
        <v>110</v>
      </c>
      <c r="G141" s="289">
        <v>1.3</v>
      </c>
      <c r="H141"/>
    </row>
    <row r="142" spans="1:8" s="21" customFormat="1" ht="44.25" customHeight="1" x14ac:dyDescent="0.2">
      <c r="A142" s="326">
        <v>37</v>
      </c>
      <c r="B142" s="31" t="s">
        <v>185</v>
      </c>
      <c r="C142" s="629"/>
      <c r="D142" s="12" t="s">
        <v>94</v>
      </c>
      <c r="E142" s="22">
        <v>1</v>
      </c>
      <c r="F142" s="117">
        <v>2307</v>
      </c>
      <c r="G142" s="289">
        <v>1.3</v>
      </c>
      <c r="H142"/>
    </row>
    <row r="143" spans="1:8" s="21" customFormat="1" ht="51" customHeight="1" x14ac:dyDescent="0.2">
      <c r="A143" s="327"/>
      <c r="B143" s="606" t="s">
        <v>136</v>
      </c>
      <c r="C143" s="630"/>
      <c r="D143" s="12" t="s">
        <v>95</v>
      </c>
      <c r="E143" s="22">
        <v>1</v>
      </c>
      <c r="F143" s="119">
        <v>741</v>
      </c>
      <c r="G143" s="289">
        <v>1.3</v>
      </c>
      <c r="H143"/>
    </row>
    <row r="144" spans="1:8" s="21" customFormat="1" ht="51" customHeight="1" x14ac:dyDescent="0.2">
      <c r="A144" s="328"/>
      <c r="B144" s="607"/>
      <c r="C144" s="631"/>
      <c r="D144" s="12" t="s">
        <v>108</v>
      </c>
      <c r="E144" s="22">
        <v>4</v>
      </c>
      <c r="F144" s="117">
        <v>229</v>
      </c>
      <c r="G144" s="289">
        <v>1.3</v>
      </c>
      <c r="H144"/>
    </row>
    <row r="145" spans="1:7" ht="24.75" customHeight="1" x14ac:dyDescent="0.2">
      <c r="A145" s="644">
        <v>38</v>
      </c>
      <c r="B145" s="80" t="s">
        <v>188</v>
      </c>
      <c r="C145" s="645"/>
      <c r="D145" s="640" t="s">
        <v>316</v>
      </c>
      <c r="E145" s="638">
        <v>1</v>
      </c>
      <c r="F145" s="543">
        <v>13041</v>
      </c>
      <c r="G145" s="289">
        <v>1.1499999999999999</v>
      </c>
    </row>
    <row r="146" spans="1:7" ht="53.25" customHeight="1" x14ac:dyDescent="0.2">
      <c r="A146" s="644"/>
      <c r="B146" s="324" t="s">
        <v>203</v>
      </c>
      <c r="C146" s="646"/>
      <c r="D146" s="641"/>
      <c r="E146" s="639"/>
      <c r="F146" s="544"/>
      <c r="G146" s="289"/>
    </row>
    <row r="147" spans="1:7" ht="84" customHeight="1" x14ac:dyDescent="0.2">
      <c r="A147" s="644"/>
      <c r="B147" s="324"/>
      <c r="C147" s="647"/>
      <c r="D147" s="284" t="s">
        <v>186</v>
      </c>
      <c r="E147" s="283">
        <v>1</v>
      </c>
      <c r="F147" s="281">
        <v>3335</v>
      </c>
      <c r="G147" s="289">
        <v>1.1499999999999999</v>
      </c>
    </row>
    <row r="148" spans="1:7" ht="29.25" customHeight="1" x14ac:dyDescent="0.2">
      <c r="A148" s="549">
        <v>39</v>
      </c>
      <c r="B148" s="5" t="s">
        <v>208</v>
      </c>
      <c r="C148" s="550"/>
      <c r="D148" s="551" t="s">
        <v>315</v>
      </c>
      <c r="E148" s="552">
        <v>1</v>
      </c>
      <c r="F148" s="543">
        <v>7602</v>
      </c>
      <c r="G148" s="289">
        <v>1.1499999999999999</v>
      </c>
    </row>
    <row r="149" spans="1:7" ht="26.25" customHeight="1" x14ac:dyDescent="0.2">
      <c r="A149" s="549"/>
      <c r="B149" s="344" t="s">
        <v>207</v>
      </c>
      <c r="C149" s="550"/>
      <c r="D149" s="551"/>
      <c r="E149" s="552"/>
      <c r="F149" s="544"/>
      <c r="G149" s="289">
        <v>1.1499999999999999</v>
      </c>
    </row>
    <row r="150" spans="1:7" ht="53.25" customHeight="1" x14ac:dyDescent="0.2">
      <c r="A150" s="549"/>
      <c r="B150" s="344"/>
      <c r="C150" s="550"/>
      <c r="D150" s="152" t="s">
        <v>24</v>
      </c>
      <c r="E150" s="153">
        <v>1</v>
      </c>
      <c r="F150" s="281">
        <v>1817</v>
      </c>
      <c r="G150" s="289">
        <v>1.1499999999999999</v>
      </c>
    </row>
    <row r="151" spans="1:7" ht="60.75" customHeight="1" x14ac:dyDescent="0.2">
      <c r="A151" s="549"/>
      <c r="B151" s="345"/>
      <c r="C151" s="550"/>
      <c r="D151" s="152" t="s">
        <v>140</v>
      </c>
      <c r="E151" s="153">
        <v>1</v>
      </c>
      <c r="F151" s="282">
        <v>943</v>
      </c>
      <c r="G151" s="289">
        <v>1.1499999999999999</v>
      </c>
    </row>
    <row r="152" spans="1:7" x14ac:dyDescent="0.2">
      <c r="A152" s="60"/>
      <c r="B152" s="60"/>
    </row>
    <row r="153" spans="1:7" x14ac:dyDescent="0.2">
      <c r="A153" s="60"/>
      <c r="B153" s="60"/>
    </row>
    <row r="154" spans="1:7" x14ac:dyDescent="0.2">
      <c r="A154" s="60"/>
      <c r="B154" s="60"/>
    </row>
    <row r="155" spans="1:7" x14ac:dyDescent="0.2">
      <c r="A155" s="60"/>
      <c r="B155" s="60"/>
    </row>
    <row r="156" spans="1:7" x14ac:dyDescent="0.2">
      <c r="A156" s="60"/>
      <c r="B156" s="60"/>
    </row>
    <row r="157" spans="1:7" x14ac:dyDescent="0.2">
      <c r="A157" s="60"/>
      <c r="B157" s="60"/>
    </row>
    <row r="158" spans="1:7" x14ac:dyDescent="0.2">
      <c r="A158" s="60"/>
      <c r="B158" s="60"/>
    </row>
    <row r="159" spans="1:7" x14ac:dyDescent="0.2">
      <c r="A159" s="60"/>
      <c r="B159" s="60"/>
    </row>
    <row r="160" spans="1:7" x14ac:dyDescent="0.2">
      <c r="A160" s="60"/>
      <c r="B160" s="60"/>
    </row>
    <row r="161" spans="1:2" x14ac:dyDescent="0.2">
      <c r="A161" s="60"/>
      <c r="B161" s="60"/>
    </row>
    <row r="162" spans="1:2" x14ac:dyDescent="0.2">
      <c r="A162" s="60"/>
      <c r="B162" s="60"/>
    </row>
    <row r="163" spans="1:2" x14ac:dyDescent="0.2">
      <c r="A163" s="60"/>
      <c r="B163" s="60"/>
    </row>
    <row r="164" spans="1:2" x14ac:dyDescent="0.2">
      <c r="A164" s="60"/>
      <c r="B164" s="60"/>
    </row>
    <row r="165" spans="1:2" x14ac:dyDescent="0.2">
      <c r="A165" s="60"/>
      <c r="B165" s="60"/>
    </row>
    <row r="166" spans="1:2" x14ac:dyDescent="0.2">
      <c r="A166" s="60"/>
      <c r="B166" s="60"/>
    </row>
    <row r="167" spans="1:2" x14ac:dyDescent="0.2">
      <c r="A167" s="60"/>
      <c r="B167" s="60"/>
    </row>
    <row r="168" spans="1:2" x14ac:dyDescent="0.2">
      <c r="A168" s="60"/>
      <c r="B168" s="60"/>
    </row>
    <row r="169" spans="1:2" x14ac:dyDescent="0.2">
      <c r="A169" s="60"/>
      <c r="B169" s="60"/>
    </row>
    <row r="170" spans="1:2" x14ac:dyDescent="0.2">
      <c r="A170" s="60"/>
      <c r="B170" s="60"/>
    </row>
    <row r="171" spans="1:2" x14ac:dyDescent="0.2">
      <c r="A171" s="60"/>
      <c r="B171" s="60"/>
    </row>
    <row r="172" spans="1:2" x14ac:dyDescent="0.2">
      <c r="A172" s="60"/>
      <c r="B172" s="60"/>
    </row>
    <row r="173" spans="1:2" x14ac:dyDescent="0.2">
      <c r="A173" s="60"/>
      <c r="B173" s="60"/>
    </row>
    <row r="174" spans="1:2" x14ac:dyDescent="0.2">
      <c r="A174" s="60"/>
      <c r="B174" s="60"/>
    </row>
    <row r="175" spans="1:2" x14ac:dyDescent="0.2">
      <c r="A175" s="60"/>
      <c r="B175" s="60"/>
    </row>
    <row r="176" spans="1:2" x14ac:dyDescent="0.2">
      <c r="A176" s="60"/>
      <c r="B176" s="60"/>
    </row>
    <row r="177" spans="1:2" x14ac:dyDescent="0.2">
      <c r="A177" s="60"/>
      <c r="B177" s="60"/>
    </row>
    <row r="178" spans="1:2" x14ac:dyDescent="0.2">
      <c r="A178" s="60"/>
      <c r="B178" s="60"/>
    </row>
    <row r="179" spans="1:2" x14ac:dyDescent="0.2">
      <c r="A179" s="60"/>
      <c r="B179" s="60"/>
    </row>
    <row r="180" spans="1:2" x14ac:dyDescent="0.2">
      <c r="A180" s="60"/>
      <c r="B180" s="60"/>
    </row>
    <row r="181" spans="1:2" x14ac:dyDescent="0.2">
      <c r="A181" s="60"/>
      <c r="B181" s="60"/>
    </row>
    <row r="182" spans="1:2" x14ac:dyDescent="0.2">
      <c r="A182" s="60"/>
      <c r="B182" s="60"/>
    </row>
    <row r="183" spans="1:2" x14ac:dyDescent="0.2">
      <c r="A183" s="60"/>
      <c r="B183" s="60"/>
    </row>
    <row r="184" spans="1:2" x14ac:dyDescent="0.2">
      <c r="A184" s="60"/>
      <c r="B184" s="60"/>
    </row>
    <row r="185" spans="1:2" x14ac:dyDescent="0.2">
      <c r="A185" s="60"/>
      <c r="B185" s="60"/>
    </row>
    <row r="186" spans="1:2" x14ac:dyDescent="0.2">
      <c r="A186" s="60"/>
      <c r="B186" s="60"/>
    </row>
    <row r="187" spans="1:2" x14ac:dyDescent="0.2">
      <c r="A187" s="60"/>
      <c r="B187" s="60"/>
    </row>
    <row r="188" spans="1:2" x14ac:dyDescent="0.2">
      <c r="A188" s="60"/>
      <c r="B188" s="60"/>
    </row>
    <row r="189" spans="1:2" x14ac:dyDescent="0.2">
      <c r="A189" s="60"/>
      <c r="B189" s="60"/>
    </row>
    <row r="190" spans="1:2" x14ac:dyDescent="0.2">
      <c r="A190" s="60"/>
      <c r="B190" s="60"/>
    </row>
    <row r="191" spans="1:2" x14ac:dyDescent="0.2">
      <c r="A191" s="60"/>
      <c r="B191" s="60"/>
    </row>
    <row r="192" spans="1:2" x14ac:dyDescent="0.2">
      <c r="A192" s="60"/>
      <c r="B192" s="60"/>
    </row>
    <row r="193" spans="1:2" x14ac:dyDescent="0.2">
      <c r="A193" s="60"/>
      <c r="B193" s="60"/>
    </row>
    <row r="194" spans="1:2" x14ac:dyDescent="0.2">
      <c r="A194" s="60"/>
      <c r="B194" s="60"/>
    </row>
    <row r="195" spans="1:2" x14ac:dyDescent="0.2">
      <c r="A195" s="60"/>
      <c r="B195" s="60"/>
    </row>
    <row r="196" spans="1:2" x14ac:dyDescent="0.2">
      <c r="A196" s="60"/>
      <c r="B196" s="60"/>
    </row>
    <row r="197" spans="1:2" x14ac:dyDescent="0.2">
      <c r="A197" s="60"/>
      <c r="B197" s="60"/>
    </row>
    <row r="198" spans="1:2" x14ac:dyDescent="0.2">
      <c r="A198" s="60"/>
      <c r="B198" s="60"/>
    </row>
    <row r="199" spans="1:2" x14ac:dyDescent="0.2">
      <c r="A199" s="60"/>
      <c r="B199" s="60"/>
    </row>
    <row r="200" spans="1:2" x14ac:dyDescent="0.2">
      <c r="A200" s="60"/>
      <c r="B200" s="60"/>
    </row>
    <row r="201" spans="1:2" x14ac:dyDescent="0.2">
      <c r="A201" s="60"/>
      <c r="B201" s="60"/>
    </row>
    <row r="202" spans="1:2" x14ac:dyDescent="0.2">
      <c r="A202" s="60"/>
      <c r="B202" s="60"/>
    </row>
    <row r="203" spans="1:2" x14ac:dyDescent="0.2">
      <c r="A203" s="60"/>
      <c r="B203" s="60"/>
    </row>
    <row r="204" spans="1:2" x14ac:dyDescent="0.2">
      <c r="A204" s="60"/>
      <c r="B204" s="60"/>
    </row>
    <row r="205" spans="1:2" x14ac:dyDescent="0.2">
      <c r="A205" s="60"/>
      <c r="B205" s="60"/>
    </row>
    <row r="206" spans="1:2" x14ac:dyDescent="0.2">
      <c r="A206" s="60"/>
      <c r="B206" s="60"/>
    </row>
    <row r="207" spans="1:2" x14ac:dyDescent="0.2">
      <c r="A207" s="60"/>
      <c r="B207" s="60"/>
    </row>
    <row r="208" spans="1:2" x14ac:dyDescent="0.2">
      <c r="A208" s="60"/>
      <c r="B208" s="60"/>
    </row>
    <row r="209" spans="1:2" x14ac:dyDescent="0.2">
      <c r="A209" s="60"/>
      <c r="B209" s="60"/>
    </row>
    <row r="210" spans="1:2" x14ac:dyDescent="0.2">
      <c r="A210" s="60"/>
      <c r="B210" s="60"/>
    </row>
    <row r="211" spans="1:2" x14ac:dyDescent="0.2">
      <c r="A211" s="60"/>
      <c r="B211" s="60"/>
    </row>
    <row r="212" spans="1:2" x14ac:dyDescent="0.2">
      <c r="A212" s="60"/>
      <c r="B212" s="60"/>
    </row>
    <row r="213" spans="1:2" x14ac:dyDescent="0.2">
      <c r="A213" s="60"/>
      <c r="B213" s="60"/>
    </row>
    <row r="214" spans="1:2" x14ac:dyDescent="0.2">
      <c r="A214" s="60"/>
      <c r="B214" s="60"/>
    </row>
    <row r="215" spans="1:2" x14ac:dyDescent="0.2">
      <c r="A215" s="60"/>
      <c r="B215" s="60"/>
    </row>
    <row r="216" spans="1:2" x14ac:dyDescent="0.2">
      <c r="A216" s="60"/>
      <c r="B216" s="60"/>
    </row>
    <row r="217" spans="1:2" x14ac:dyDescent="0.2">
      <c r="A217" s="60"/>
      <c r="B217" s="60"/>
    </row>
    <row r="218" spans="1:2" x14ac:dyDescent="0.2">
      <c r="A218" s="60"/>
      <c r="B218" s="60"/>
    </row>
    <row r="219" spans="1:2" x14ac:dyDescent="0.2">
      <c r="A219" s="60"/>
      <c r="B219" s="60"/>
    </row>
    <row r="220" spans="1:2" x14ac:dyDescent="0.2">
      <c r="A220" s="60"/>
      <c r="B220" s="60"/>
    </row>
    <row r="221" spans="1:2" x14ac:dyDescent="0.2">
      <c r="A221" s="60"/>
      <c r="B221" s="60"/>
    </row>
    <row r="222" spans="1:2" x14ac:dyDescent="0.2">
      <c r="A222" s="60"/>
      <c r="B222" s="60"/>
    </row>
    <row r="223" spans="1:2" x14ac:dyDescent="0.2">
      <c r="A223" s="60"/>
      <c r="B223" s="60"/>
    </row>
    <row r="224" spans="1:2" x14ac:dyDescent="0.2">
      <c r="A224" s="60"/>
      <c r="B224" s="60"/>
    </row>
    <row r="225" spans="1:2" x14ac:dyDescent="0.2">
      <c r="A225" s="60"/>
      <c r="B225" s="60"/>
    </row>
    <row r="226" spans="1:2" x14ac:dyDescent="0.2">
      <c r="A226" s="60"/>
      <c r="B226" s="60"/>
    </row>
    <row r="227" spans="1:2" x14ac:dyDescent="0.2">
      <c r="A227" s="60"/>
      <c r="B227" s="60"/>
    </row>
    <row r="228" spans="1:2" x14ac:dyDescent="0.2">
      <c r="A228" s="60"/>
      <c r="B228" s="60"/>
    </row>
    <row r="229" spans="1:2" x14ac:dyDescent="0.2">
      <c r="A229" s="60"/>
      <c r="B229" s="60"/>
    </row>
    <row r="230" spans="1:2" x14ac:dyDescent="0.2">
      <c r="A230" s="60"/>
      <c r="B230" s="60"/>
    </row>
    <row r="231" spans="1:2" x14ac:dyDescent="0.2">
      <c r="A231" s="60"/>
      <c r="B231" s="60"/>
    </row>
    <row r="232" spans="1:2" x14ac:dyDescent="0.2">
      <c r="A232" s="60"/>
      <c r="B232" s="60"/>
    </row>
    <row r="233" spans="1:2" x14ac:dyDescent="0.2">
      <c r="A233" s="60"/>
      <c r="B233" s="60"/>
    </row>
    <row r="234" spans="1:2" x14ac:dyDescent="0.2">
      <c r="A234" s="60"/>
      <c r="B234" s="60"/>
    </row>
    <row r="235" spans="1:2" x14ac:dyDescent="0.2">
      <c r="A235" s="60"/>
      <c r="B235" s="60"/>
    </row>
    <row r="236" spans="1:2" x14ac:dyDescent="0.2">
      <c r="A236" s="60"/>
      <c r="B236" s="60"/>
    </row>
    <row r="237" spans="1:2" x14ac:dyDescent="0.2">
      <c r="A237" s="60"/>
      <c r="B237" s="60"/>
    </row>
    <row r="238" spans="1:2" x14ac:dyDescent="0.2">
      <c r="A238" s="60"/>
      <c r="B238" s="60"/>
    </row>
    <row r="239" spans="1:2" x14ac:dyDescent="0.2">
      <c r="A239" s="60"/>
      <c r="B239" s="60"/>
    </row>
    <row r="240" spans="1:2" x14ac:dyDescent="0.2">
      <c r="A240" s="60"/>
      <c r="B240" s="60"/>
    </row>
    <row r="241" spans="1:2" x14ac:dyDescent="0.2">
      <c r="A241" s="60"/>
      <c r="B241" s="60"/>
    </row>
    <row r="242" spans="1:2" x14ac:dyDescent="0.2">
      <c r="A242" s="60"/>
      <c r="B242" s="60"/>
    </row>
    <row r="243" spans="1:2" x14ac:dyDescent="0.2">
      <c r="A243" s="60"/>
      <c r="B243" s="60"/>
    </row>
    <row r="244" spans="1:2" x14ac:dyDescent="0.2">
      <c r="A244" s="60"/>
      <c r="B244" s="60"/>
    </row>
    <row r="245" spans="1:2" x14ac:dyDescent="0.2">
      <c r="A245" s="60"/>
      <c r="B245" s="60"/>
    </row>
    <row r="246" spans="1:2" x14ac:dyDescent="0.2">
      <c r="A246" s="60"/>
      <c r="B246" s="60"/>
    </row>
    <row r="247" spans="1:2" x14ac:dyDescent="0.2">
      <c r="A247" s="60"/>
      <c r="B247" s="60"/>
    </row>
    <row r="248" spans="1:2" x14ac:dyDescent="0.2">
      <c r="A248" s="60"/>
      <c r="B248" s="60"/>
    </row>
    <row r="249" spans="1:2" x14ac:dyDescent="0.2">
      <c r="A249" s="60"/>
      <c r="B249" s="60"/>
    </row>
    <row r="250" spans="1:2" x14ac:dyDescent="0.2">
      <c r="A250" s="60"/>
      <c r="B250" s="60"/>
    </row>
    <row r="251" spans="1:2" x14ac:dyDescent="0.2">
      <c r="A251" s="60"/>
      <c r="B251" s="60"/>
    </row>
    <row r="252" spans="1:2" x14ac:dyDescent="0.2">
      <c r="A252" s="60"/>
      <c r="B252" s="60"/>
    </row>
    <row r="253" spans="1:2" x14ac:dyDescent="0.2">
      <c r="A253" s="60"/>
      <c r="B253" s="60"/>
    </row>
    <row r="254" spans="1:2" x14ac:dyDescent="0.2">
      <c r="A254" s="60"/>
      <c r="B254" s="60"/>
    </row>
    <row r="255" spans="1:2" x14ac:dyDescent="0.2">
      <c r="A255" s="60"/>
      <c r="B255" s="60"/>
    </row>
    <row r="256" spans="1:2" x14ac:dyDescent="0.2">
      <c r="A256" s="60"/>
      <c r="B256" s="60"/>
    </row>
    <row r="257" spans="1:2" x14ac:dyDescent="0.2">
      <c r="A257" s="60"/>
      <c r="B257" s="60"/>
    </row>
    <row r="258" spans="1:2" x14ac:dyDescent="0.2">
      <c r="A258" s="60"/>
      <c r="B258" s="60"/>
    </row>
    <row r="259" spans="1:2" x14ac:dyDescent="0.2">
      <c r="A259" s="60"/>
      <c r="B259" s="60"/>
    </row>
    <row r="260" spans="1:2" x14ac:dyDescent="0.2">
      <c r="A260" s="60"/>
      <c r="B260" s="60"/>
    </row>
    <row r="261" spans="1:2" x14ac:dyDescent="0.2">
      <c r="A261" s="60"/>
      <c r="B261" s="60"/>
    </row>
    <row r="262" spans="1:2" x14ac:dyDescent="0.2">
      <c r="A262" s="60"/>
      <c r="B262" s="60"/>
    </row>
    <row r="263" spans="1:2" x14ac:dyDescent="0.2">
      <c r="A263" s="60"/>
      <c r="B263" s="60"/>
    </row>
    <row r="264" spans="1:2" x14ac:dyDescent="0.2">
      <c r="A264" s="60"/>
      <c r="B264" s="60"/>
    </row>
    <row r="265" spans="1:2" x14ac:dyDescent="0.2">
      <c r="A265" s="60"/>
      <c r="B265" s="60"/>
    </row>
    <row r="266" spans="1:2" x14ac:dyDescent="0.2">
      <c r="A266" s="60"/>
      <c r="B266" s="60"/>
    </row>
    <row r="267" spans="1:2" x14ac:dyDescent="0.2">
      <c r="A267" s="60"/>
      <c r="B267" s="60"/>
    </row>
    <row r="268" spans="1:2" x14ac:dyDescent="0.2">
      <c r="A268" s="60"/>
      <c r="B268" s="60"/>
    </row>
  </sheetData>
  <sheetProtection algorithmName="SHA-512" hashValue="a72bSskdGrw8JgLN7LZc0yBjjxX5c2nn3x3VTS8wd1jbVkS5hGfRSRBXDfZUllfmH7lgLdXsVHTczedhmj89yw==" saltValue="ilClZsFytAZAPmIwJHoSvw==" spinCount="100000" sheet="1" objects="1" scenarios="1" selectLockedCells="1" selectUnlockedCells="1"/>
  <mergeCells count="191">
    <mergeCell ref="A123:A126"/>
    <mergeCell ref="D105:D106"/>
    <mergeCell ref="E105:E106"/>
    <mergeCell ref="F105:F106"/>
    <mergeCell ref="F127:F128"/>
    <mergeCell ref="B128:B129"/>
    <mergeCell ref="C123:C126"/>
    <mergeCell ref="F130:F131"/>
    <mergeCell ref="B124:B126"/>
    <mergeCell ref="D123:D124"/>
    <mergeCell ref="E123:E124"/>
    <mergeCell ref="F123:F124"/>
    <mergeCell ref="B106:B111"/>
    <mergeCell ref="C105:C111"/>
    <mergeCell ref="A105:A111"/>
    <mergeCell ref="A112:A117"/>
    <mergeCell ref="C112:C117"/>
    <mergeCell ref="B113:B117"/>
    <mergeCell ref="E145:E146"/>
    <mergeCell ref="D145:D146"/>
    <mergeCell ref="A130:A131"/>
    <mergeCell ref="C130:C131"/>
    <mergeCell ref="A127:A129"/>
    <mergeCell ref="C127:C129"/>
    <mergeCell ref="A142:A144"/>
    <mergeCell ref="C142:C144"/>
    <mergeCell ref="B143:B144"/>
    <mergeCell ref="D130:D131"/>
    <mergeCell ref="E130:E131"/>
    <mergeCell ref="A132:A134"/>
    <mergeCell ref="A145:A147"/>
    <mergeCell ref="C145:C147"/>
    <mergeCell ref="B146:B147"/>
    <mergeCell ref="E127:E128"/>
    <mergeCell ref="A138:F138"/>
    <mergeCell ref="F145:F146"/>
    <mergeCell ref="C135:C137"/>
    <mergeCell ref="C132:C134"/>
    <mergeCell ref="B133:B134"/>
    <mergeCell ref="D132:D133"/>
    <mergeCell ref="E132:E133"/>
    <mergeCell ref="F132:F133"/>
    <mergeCell ref="B140:B141"/>
    <mergeCell ref="A135:A137"/>
    <mergeCell ref="D135:D136"/>
    <mergeCell ref="E135:E136"/>
    <mergeCell ref="F135:F136"/>
    <mergeCell ref="B136:B137"/>
    <mergeCell ref="A139:A141"/>
    <mergeCell ref="C139:C141"/>
    <mergeCell ref="C88:C91"/>
    <mergeCell ref="B89:B91"/>
    <mergeCell ref="C92:C95"/>
    <mergeCell ref="B93:B95"/>
    <mergeCell ref="B97:B98"/>
    <mergeCell ref="D96:D97"/>
    <mergeCell ref="D127:D128"/>
    <mergeCell ref="A118:F118"/>
    <mergeCell ref="A104:F104"/>
    <mergeCell ref="C119:C122"/>
    <mergeCell ref="B120:B122"/>
    <mergeCell ref="D119:D120"/>
    <mergeCell ref="E119:E120"/>
    <mergeCell ref="F119:F120"/>
    <mergeCell ref="A119:A122"/>
    <mergeCell ref="A92:A95"/>
    <mergeCell ref="A65:F65"/>
    <mergeCell ref="B71:B72"/>
    <mergeCell ref="E86:E87"/>
    <mergeCell ref="E70:E71"/>
    <mergeCell ref="F70:F71"/>
    <mergeCell ref="C74:C78"/>
    <mergeCell ref="C79:C83"/>
    <mergeCell ref="D84:D85"/>
    <mergeCell ref="E84:E85"/>
    <mergeCell ref="F84:F85"/>
    <mergeCell ref="A73:F73"/>
    <mergeCell ref="D70:D71"/>
    <mergeCell ref="A70:A72"/>
    <mergeCell ref="C70:C72"/>
    <mergeCell ref="A74:A78"/>
    <mergeCell ref="B75:B78"/>
    <mergeCell ref="D86:D87"/>
    <mergeCell ref="A86:A87"/>
    <mergeCell ref="C86:C87"/>
    <mergeCell ref="C84:C85"/>
    <mergeCell ref="E99:E100"/>
    <mergeCell ref="F99:F100"/>
    <mergeCell ref="A96:A98"/>
    <mergeCell ref="C96:C98"/>
    <mergeCell ref="E96:E97"/>
    <mergeCell ref="F96:F97"/>
    <mergeCell ref="A101:A103"/>
    <mergeCell ref="C101:C103"/>
    <mergeCell ref="D101:D102"/>
    <mergeCell ref="E101:E102"/>
    <mergeCell ref="F101:F102"/>
    <mergeCell ref="B102:B103"/>
    <mergeCell ref="A99:A100"/>
    <mergeCell ref="C99:C100"/>
    <mergeCell ref="D99:D100"/>
    <mergeCell ref="A61:A62"/>
    <mergeCell ref="A63:A64"/>
    <mergeCell ref="A60:F60"/>
    <mergeCell ref="F61:F62"/>
    <mergeCell ref="F63:F64"/>
    <mergeCell ref="C63:C64"/>
    <mergeCell ref="E61:E62"/>
    <mergeCell ref="E63:E64"/>
    <mergeCell ref="A31:A32"/>
    <mergeCell ref="D31:D32"/>
    <mergeCell ref="A42:A43"/>
    <mergeCell ref="D42:D43"/>
    <mergeCell ref="E42:E43"/>
    <mergeCell ref="F42:F43"/>
    <mergeCell ref="E31:E32"/>
    <mergeCell ref="F31:F32"/>
    <mergeCell ref="A48:A50"/>
    <mergeCell ref="C42:C46"/>
    <mergeCell ref="A38:A41"/>
    <mergeCell ref="B34:B36"/>
    <mergeCell ref="A37:F37"/>
    <mergeCell ref="C38:C41"/>
    <mergeCell ref="C48:C50"/>
    <mergeCell ref="B45:B46"/>
    <mergeCell ref="A6:F6"/>
    <mergeCell ref="A7:A8"/>
    <mergeCell ref="B7:B8"/>
    <mergeCell ref="C7:C8"/>
    <mergeCell ref="D7:D8"/>
    <mergeCell ref="E7:E8"/>
    <mergeCell ref="F7:F8"/>
    <mergeCell ref="A1:F1"/>
    <mergeCell ref="A2:F2"/>
    <mergeCell ref="A3:F3"/>
    <mergeCell ref="A4:F4"/>
    <mergeCell ref="A57:A59"/>
    <mergeCell ref="B58:B59"/>
    <mergeCell ref="A44:A46"/>
    <mergeCell ref="B49:B50"/>
    <mergeCell ref="A51:A53"/>
    <mergeCell ref="B52:B53"/>
    <mergeCell ref="C51:C53"/>
    <mergeCell ref="C54:C56"/>
    <mergeCell ref="C57:C59"/>
    <mergeCell ref="A9:F9"/>
    <mergeCell ref="A30:F30"/>
    <mergeCell ref="A33:A36"/>
    <mergeCell ref="C33:C36"/>
    <mergeCell ref="D44:D45"/>
    <mergeCell ref="E44:E45"/>
    <mergeCell ref="F44:F45"/>
    <mergeCell ref="A47:F47"/>
    <mergeCell ref="A54:A56"/>
    <mergeCell ref="A10:A14"/>
    <mergeCell ref="B11:B14"/>
    <mergeCell ref="A25:A29"/>
    <mergeCell ref="B26:B29"/>
    <mergeCell ref="A15:A19"/>
    <mergeCell ref="B16:B19"/>
    <mergeCell ref="A20:A24"/>
    <mergeCell ref="B21:B24"/>
    <mergeCell ref="C10:C14"/>
    <mergeCell ref="C15:C19"/>
    <mergeCell ref="C20:C24"/>
    <mergeCell ref="C25:C29"/>
    <mergeCell ref="B55:B56"/>
    <mergeCell ref="A148:A151"/>
    <mergeCell ref="C148:C151"/>
    <mergeCell ref="D148:D149"/>
    <mergeCell ref="E148:E149"/>
    <mergeCell ref="F148:F149"/>
    <mergeCell ref="B149:B151"/>
    <mergeCell ref="B39:B41"/>
    <mergeCell ref="A66:A67"/>
    <mergeCell ref="C66:C67"/>
    <mergeCell ref="D66:D67"/>
    <mergeCell ref="E66:E67"/>
    <mergeCell ref="F66:F67"/>
    <mergeCell ref="A68:A69"/>
    <mergeCell ref="D68:D69"/>
    <mergeCell ref="E68:E69"/>
    <mergeCell ref="F68:F69"/>
    <mergeCell ref="A79:A83"/>
    <mergeCell ref="B80:B83"/>
    <mergeCell ref="A84:A85"/>
    <mergeCell ref="F86:F87"/>
    <mergeCell ref="A88:A91"/>
    <mergeCell ref="D61:D62"/>
    <mergeCell ref="D63:D64"/>
    <mergeCell ref="C61:C62"/>
  </mergeCells>
  <hyperlinks>
    <hyperlink ref="B10" r:id="rId1" xr:uid="{00000000-0004-0000-0100-000000000000}"/>
    <hyperlink ref="B15" r:id="rId2" xr:uid="{00000000-0004-0000-0100-000001000000}"/>
    <hyperlink ref="B20" r:id="rId3" xr:uid="{00000000-0004-0000-0100-000002000000}"/>
    <hyperlink ref="B25" r:id="rId4" xr:uid="{00000000-0004-0000-0100-000003000000}"/>
    <hyperlink ref="B42" r:id="rId5" xr:uid="{00000000-0004-0000-0100-000004000000}"/>
    <hyperlink ref="B38" r:id="rId6" xr:uid="{00000000-0004-0000-0100-000005000000}"/>
    <hyperlink ref="B51" r:id="rId7" xr:uid="{00000000-0004-0000-0100-000006000000}"/>
    <hyperlink ref="B54" r:id="rId8" xr:uid="{00000000-0004-0000-0100-000007000000}"/>
    <hyperlink ref="B86" r:id="rId9" display="Nortex®-Doctor (НОРТЕКС®-ДОКТОР) для древесины" xr:uid="{00000000-0004-0000-0100-000008000000}"/>
    <hyperlink ref="B92" r:id="rId10" xr:uid="{00000000-0004-0000-0100-000009000000}"/>
    <hyperlink ref="B74" r:id="rId11" xr:uid="{00000000-0004-0000-0100-00000A000000}"/>
    <hyperlink ref="B79" r:id="rId12" xr:uid="{00000000-0004-0000-0100-00000B000000}"/>
    <hyperlink ref="B101" r:id="rId13" xr:uid="{00000000-0004-0000-0100-00000C000000}"/>
    <hyperlink ref="B119" r:id="rId14" xr:uid="{00000000-0004-0000-0100-00000D000000}"/>
    <hyperlink ref="B139" r:id="rId15" display=" НОРТОВСКАЯ® ГРУНТОВКА-АНТИСЕПТИК" xr:uid="{00000000-0004-0000-0100-00000E000000}"/>
    <hyperlink ref="B132" r:id="rId16" xr:uid="{00000000-0004-0000-0100-00000F000000}"/>
    <hyperlink ref="B57" r:id="rId17" xr:uid="{00000000-0004-0000-0100-000010000000}"/>
    <hyperlink ref="B70" r:id="rId18" xr:uid="{00000000-0004-0000-0100-000011000000}"/>
    <hyperlink ref="B127" r:id="rId19" xr:uid="{00000000-0004-0000-0100-000012000000}"/>
    <hyperlink ref="B88" r:id="rId20" xr:uid="{00000000-0004-0000-0100-000013000000}"/>
    <hyperlink ref="B142" r:id="rId21" display="НОРТОВСКАЯ® КРАСКА ИНТЕРЬЕРНАЯ " xr:uid="{00000000-0004-0000-0100-000014000000}"/>
    <hyperlink ref="B44" r:id="rId22" xr:uid="{00000000-0004-0000-0100-000015000000}"/>
    <hyperlink ref="B96" r:id="rId23" xr:uid="{00000000-0004-0000-0100-000016000000}"/>
    <hyperlink ref="B135" r:id="rId24" xr:uid="{00000000-0004-0000-0100-000017000000}"/>
    <hyperlink ref="B84" r:id="rId25" xr:uid="{00000000-0004-0000-0100-000018000000}"/>
    <hyperlink ref="B99" r:id="rId26" xr:uid="{00000000-0004-0000-0100-000019000000}"/>
    <hyperlink ref="B130" r:id="rId27" xr:uid="{00000000-0004-0000-0100-00001A000000}"/>
    <hyperlink ref="B31" r:id="rId28" xr:uid="{00000000-0004-0000-0100-00001B000000}"/>
    <hyperlink ref="B123" r:id="rId29" display="KRASULA® для интерьеров" xr:uid="{00000000-0004-0000-0100-00001C000000}"/>
    <hyperlink ref="B66" r:id="rId30" display="НОРТЕКС®- К" xr:uid="{00000000-0004-0000-0100-00001D000000}"/>
    <hyperlink ref="B68" r:id="rId31" xr:uid="{00000000-0004-0000-0100-00001E000000}"/>
    <hyperlink ref="B105" r:id="rId32" xr:uid="{00000000-0004-0000-0100-00001F000000}"/>
    <hyperlink ref="B33" r:id="rId33" display="KRASULA® для огнезащитных покрытий" xr:uid="{00000000-0004-0000-0100-000020000000}"/>
    <hyperlink ref="B48" r:id="rId34" xr:uid="{00000000-0004-0000-0100-000021000000}"/>
    <hyperlink ref="B61" r:id="rId35" xr:uid="{00000000-0004-0000-0100-000022000000}"/>
    <hyperlink ref="B63" r:id="rId36" xr:uid="{00000000-0004-0000-0100-000023000000}"/>
    <hyperlink ref="B112" r:id="rId37" display="Nortex®-Eco" xr:uid="{00000000-0004-0000-0100-000024000000}"/>
  </hyperlinks>
  <pageMargins left="0.70866141732283472" right="0.70866141732283472" top="0.35433070866141736" bottom="0.35433070866141736" header="0" footer="0"/>
  <pageSetup paperSize="9" scale="49" fitToHeight="0" orientation="portrait" horizontalDpi="1200" verticalDpi="1200" r:id="rId38"/>
  <rowBreaks count="3" manualBreakCount="3">
    <brk id="46" max="5" man="1"/>
    <brk id="83" max="5" man="1"/>
    <brk id="117" max="5" man="1"/>
  </rowBreaks>
  <drawing r:id="rId3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O114"/>
  <sheetViews>
    <sheetView view="pageBreakPreview" zoomScale="85" zoomScaleNormal="75" zoomScaleSheetLayoutView="85" workbookViewId="0">
      <selection activeCell="H13" sqref="H13"/>
    </sheetView>
  </sheetViews>
  <sheetFormatPr defaultRowHeight="12.75" x14ac:dyDescent="0.2"/>
  <cols>
    <col min="1" max="1" width="6.140625" style="131" customWidth="1"/>
    <col min="2" max="14" width="13" style="131" customWidth="1"/>
    <col min="15" max="15" width="6" style="131" customWidth="1"/>
    <col min="16" max="16" width="19.42578125" style="131" customWidth="1"/>
    <col min="17" max="16384" width="9.140625" style="131"/>
  </cols>
  <sheetData>
    <row r="1" spans="1:15" ht="39" customHeight="1" x14ac:dyDescent="0.2">
      <c r="A1" s="139"/>
      <c r="B1" s="139"/>
      <c r="C1" s="140"/>
      <c r="D1" s="652"/>
      <c r="E1" s="652"/>
      <c r="F1" s="652"/>
      <c r="G1" s="139"/>
    </row>
    <row r="2" spans="1:15" ht="39" customHeight="1" x14ac:dyDescent="0.2">
      <c r="A2" s="139"/>
      <c r="B2" s="139"/>
      <c r="C2" s="140"/>
      <c r="D2" s="141"/>
      <c r="E2" s="141"/>
      <c r="F2" s="141"/>
      <c r="G2" s="139"/>
    </row>
    <row r="3" spans="1:15" ht="30.75" customHeight="1" x14ac:dyDescent="0.2">
      <c r="A3" s="139"/>
      <c r="B3" s="139"/>
      <c r="C3" s="140"/>
      <c r="D3" s="141"/>
      <c r="E3" s="141"/>
      <c r="F3" s="141"/>
      <c r="G3" s="139"/>
    </row>
    <row r="4" spans="1:15" s="132" customFormat="1" ht="15" x14ac:dyDescent="0.2">
      <c r="A4" s="142"/>
      <c r="B4" s="654" t="s">
        <v>221</v>
      </c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143"/>
    </row>
    <row r="5" spans="1:15" ht="13.5" customHeight="1" x14ac:dyDescent="0.2">
      <c r="B5" s="655" t="s">
        <v>222</v>
      </c>
      <c r="C5" s="653" t="s">
        <v>223</v>
      </c>
      <c r="D5" s="653"/>
      <c r="E5" s="653" t="s">
        <v>224</v>
      </c>
      <c r="F5" s="653"/>
      <c r="G5" s="653" t="s">
        <v>225</v>
      </c>
      <c r="H5" s="653"/>
      <c r="I5" s="653" t="s">
        <v>226</v>
      </c>
      <c r="J5" s="653"/>
      <c r="K5" s="653" t="s">
        <v>227</v>
      </c>
      <c r="L5" s="653"/>
      <c r="M5" s="653" t="s">
        <v>228</v>
      </c>
      <c r="N5" s="653"/>
    </row>
    <row r="6" spans="1:15" x14ac:dyDescent="0.2">
      <c r="B6" s="656"/>
      <c r="C6" s="653" t="s">
        <v>229</v>
      </c>
      <c r="D6" s="653"/>
      <c r="E6" s="653" t="s">
        <v>230</v>
      </c>
      <c r="F6" s="653"/>
      <c r="G6" s="653" t="s">
        <v>231</v>
      </c>
      <c r="H6" s="653"/>
      <c r="I6" s="653" t="s">
        <v>232</v>
      </c>
      <c r="J6" s="653"/>
      <c r="K6" s="653" t="s">
        <v>233</v>
      </c>
      <c r="L6" s="653"/>
      <c r="M6" s="653" t="s">
        <v>234</v>
      </c>
      <c r="N6" s="653"/>
    </row>
    <row r="7" spans="1:15" ht="27" x14ac:dyDescent="0.2">
      <c r="B7" s="657"/>
      <c r="C7" s="144" t="s">
        <v>235</v>
      </c>
      <c r="D7" s="144" t="s">
        <v>236</v>
      </c>
      <c r="E7" s="144" t="s">
        <v>235</v>
      </c>
      <c r="F7" s="144" t="s">
        <v>236</v>
      </c>
      <c r="G7" s="144" t="s">
        <v>235</v>
      </c>
      <c r="H7" s="144" t="s">
        <v>236</v>
      </c>
      <c r="I7" s="144" t="s">
        <v>235</v>
      </c>
      <c r="J7" s="144" t="s">
        <v>236</v>
      </c>
      <c r="K7" s="144" t="s">
        <v>235</v>
      </c>
      <c r="L7" s="144" t="s">
        <v>236</v>
      </c>
      <c r="M7" s="144" t="s">
        <v>235</v>
      </c>
      <c r="N7" s="144" t="s">
        <v>236</v>
      </c>
    </row>
    <row r="8" spans="1:15" x14ac:dyDescent="0.2">
      <c r="B8" s="145">
        <v>2</v>
      </c>
      <c r="C8" s="146">
        <v>0.28999999999999998</v>
      </c>
      <c r="D8" s="146">
        <v>0.52</v>
      </c>
      <c r="E8" s="146">
        <v>0.56000000000000005</v>
      </c>
      <c r="F8" s="146">
        <v>1.01</v>
      </c>
      <c r="G8" s="146">
        <v>1.22</v>
      </c>
      <c r="H8" s="146">
        <v>2.2000000000000002</v>
      </c>
      <c r="I8" s="146"/>
      <c r="J8" s="146"/>
      <c r="K8" s="146"/>
      <c r="L8" s="146"/>
      <c r="M8" s="146"/>
      <c r="N8" s="146"/>
    </row>
    <row r="9" spans="1:15" x14ac:dyDescent="0.2">
      <c r="B9" s="145">
        <v>2.2000000000000002</v>
      </c>
      <c r="C9" s="146">
        <v>0.28999999999999998</v>
      </c>
      <c r="D9" s="146">
        <v>0.52</v>
      </c>
      <c r="E9" s="146">
        <v>0.54</v>
      </c>
      <c r="F9" s="146">
        <v>0.97</v>
      </c>
      <c r="G9" s="146">
        <v>1.1499999999999999</v>
      </c>
      <c r="H9" s="146">
        <v>2.0699999999999998</v>
      </c>
      <c r="I9" s="146"/>
      <c r="J9" s="146"/>
      <c r="K9" s="146"/>
      <c r="L9" s="146"/>
      <c r="M9" s="146"/>
      <c r="N9" s="146"/>
    </row>
    <row r="10" spans="1:15" x14ac:dyDescent="0.2">
      <c r="B10" s="145">
        <v>2.4</v>
      </c>
      <c r="C10" s="146">
        <v>0.28000000000000003</v>
      </c>
      <c r="D10" s="146">
        <v>0.5</v>
      </c>
      <c r="E10" s="146">
        <v>0.53</v>
      </c>
      <c r="F10" s="146">
        <v>0.95</v>
      </c>
      <c r="G10" s="146">
        <v>1.08</v>
      </c>
      <c r="H10" s="146">
        <v>1.94</v>
      </c>
      <c r="I10" s="146"/>
      <c r="J10" s="146"/>
      <c r="K10" s="146"/>
      <c r="L10" s="146"/>
      <c r="M10" s="146"/>
      <c r="N10" s="146"/>
    </row>
    <row r="11" spans="1:15" x14ac:dyDescent="0.2">
      <c r="B11" s="145">
        <v>2.6</v>
      </c>
      <c r="C11" s="146">
        <v>0.27</v>
      </c>
      <c r="D11" s="146">
        <v>0.49</v>
      </c>
      <c r="E11" s="146">
        <v>0.52</v>
      </c>
      <c r="F11" s="146">
        <v>0.94</v>
      </c>
      <c r="G11" s="146">
        <v>1</v>
      </c>
      <c r="H11" s="146">
        <v>1.8</v>
      </c>
      <c r="I11" s="146"/>
      <c r="J11" s="146"/>
      <c r="K11" s="146"/>
      <c r="L11" s="146"/>
      <c r="M11" s="146"/>
      <c r="N11" s="146"/>
    </row>
    <row r="12" spans="1:15" x14ac:dyDescent="0.2">
      <c r="B12" s="145">
        <v>2.8</v>
      </c>
      <c r="C12" s="146">
        <v>0.27</v>
      </c>
      <c r="D12" s="146">
        <v>0.49</v>
      </c>
      <c r="E12" s="146">
        <v>0.5</v>
      </c>
      <c r="F12" s="146">
        <v>0.9</v>
      </c>
      <c r="G12" s="146">
        <v>0.94</v>
      </c>
      <c r="H12" s="146">
        <v>1.69</v>
      </c>
      <c r="I12" s="146"/>
      <c r="J12" s="146"/>
      <c r="K12" s="146"/>
      <c r="L12" s="146"/>
      <c r="M12" s="146"/>
      <c r="N12" s="146"/>
    </row>
    <row r="13" spans="1:15" x14ac:dyDescent="0.2">
      <c r="B13" s="145">
        <v>3</v>
      </c>
      <c r="C13" s="146">
        <v>0.26</v>
      </c>
      <c r="D13" s="146">
        <v>0.47</v>
      </c>
      <c r="E13" s="146">
        <v>0.49</v>
      </c>
      <c r="F13" s="146">
        <v>0.88</v>
      </c>
      <c r="G13" s="146">
        <v>0.88</v>
      </c>
      <c r="H13" s="146">
        <v>1.58</v>
      </c>
      <c r="I13" s="146"/>
      <c r="J13" s="146"/>
      <c r="K13" s="146"/>
      <c r="L13" s="146"/>
      <c r="M13" s="146"/>
      <c r="N13" s="146"/>
    </row>
    <row r="14" spans="1:15" x14ac:dyDescent="0.2">
      <c r="B14" s="145">
        <v>3.2</v>
      </c>
      <c r="C14" s="146">
        <v>0.26</v>
      </c>
      <c r="D14" s="146">
        <v>0.47</v>
      </c>
      <c r="E14" s="146">
        <v>0.48</v>
      </c>
      <c r="F14" s="146">
        <v>0.86</v>
      </c>
      <c r="G14" s="146">
        <v>0.83</v>
      </c>
      <c r="H14" s="146">
        <v>1.49</v>
      </c>
      <c r="I14" s="146"/>
      <c r="J14" s="146"/>
      <c r="K14" s="146"/>
      <c r="L14" s="146"/>
      <c r="M14" s="146"/>
      <c r="N14" s="146"/>
    </row>
    <row r="15" spans="1:15" x14ac:dyDescent="0.2">
      <c r="B15" s="145">
        <v>3.4</v>
      </c>
      <c r="C15" s="146">
        <v>0.25</v>
      </c>
      <c r="D15" s="146">
        <v>0.45</v>
      </c>
      <c r="E15" s="146">
        <v>0.47</v>
      </c>
      <c r="F15" s="146">
        <v>0.85</v>
      </c>
      <c r="G15" s="146">
        <v>0.79</v>
      </c>
      <c r="H15" s="146">
        <v>1.42</v>
      </c>
      <c r="I15" s="146">
        <v>1.23</v>
      </c>
      <c r="J15" s="146">
        <v>2.21</v>
      </c>
      <c r="K15" s="146"/>
      <c r="L15" s="146"/>
      <c r="M15" s="146"/>
      <c r="N15" s="146"/>
    </row>
    <row r="16" spans="1:15" x14ac:dyDescent="0.2">
      <c r="B16" s="145">
        <v>3.6</v>
      </c>
      <c r="C16" s="146">
        <v>0.25</v>
      </c>
      <c r="D16" s="146">
        <v>0.45</v>
      </c>
      <c r="E16" s="146">
        <v>0.46</v>
      </c>
      <c r="F16" s="146">
        <v>0.83</v>
      </c>
      <c r="G16" s="146">
        <v>0.75</v>
      </c>
      <c r="H16" s="146">
        <v>1.35</v>
      </c>
      <c r="I16" s="146">
        <v>1.19</v>
      </c>
      <c r="J16" s="146">
        <v>2.14</v>
      </c>
      <c r="K16" s="146"/>
      <c r="L16" s="146"/>
      <c r="M16" s="146"/>
      <c r="N16" s="146"/>
    </row>
    <row r="17" spans="2:14" x14ac:dyDescent="0.2">
      <c r="B17" s="145">
        <v>3.8</v>
      </c>
      <c r="C17" s="146">
        <v>0.24</v>
      </c>
      <c r="D17" s="146">
        <v>0.43</v>
      </c>
      <c r="E17" s="146">
        <v>0.45</v>
      </c>
      <c r="F17" s="146">
        <v>0.81</v>
      </c>
      <c r="G17" s="146">
        <v>0.71</v>
      </c>
      <c r="H17" s="146">
        <v>1.28</v>
      </c>
      <c r="I17" s="146">
        <v>1.1499999999999999</v>
      </c>
      <c r="J17" s="146">
        <v>2.0699999999999998</v>
      </c>
      <c r="K17" s="146"/>
      <c r="L17" s="146"/>
      <c r="M17" s="146"/>
      <c r="N17" s="146"/>
    </row>
    <row r="18" spans="2:14" x14ac:dyDescent="0.2">
      <c r="B18" s="145">
        <v>4</v>
      </c>
      <c r="C18" s="146">
        <v>0.24</v>
      </c>
      <c r="D18" s="146">
        <v>0.43</v>
      </c>
      <c r="E18" s="146">
        <v>0.44</v>
      </c>
      <c r="F18" s="146">
        <v>0.79</v>
      </c>
      <c r="G18" s="146">
        <v>0.68</v>
      </c>
      <c r="H18" s="146">
        <v>1.22</v>
      </c>
      <c r="I18" s="146">
        <v>1.1200000000000001</v>
      </c>
      <c r="J18" s="146">
        <v>2.02</v>
      </c>
      <c r="K18" s="146"/>
      <c r="L18" s="146"/>
      <c r="M18" s="146"/>
      <c r="N18" s="146"/>
    </row>
    <row r="19" spans="2:14" x14ac:dyDescent="0.2">
      <c r="B19" s="145">
        <v>4.2</v>
      </c>
      <c r="C19" s="146">
        <v>0.23</v>
      </c>
      <c r="D19" s="146">
        <v>0.41</v>
      </c>
      <c r="E19" s="146">
        <v>0.43</v>
      </c>
      <c r="F19" s="146">
        <v>0.77</v>
      </c>
      <c r="G19" s="146">
        <v>0.65</v>
      </c>
      <c r="H19" s="146">
        <v>1.17</v>
      </c>
      <c r="I19" s="146">
        <v>1.08</v>
      </c>
      <c r="J19" s="146">
        <v>1.94</v>
      </c>
      <c r="K19" s="146"/>
      <c r="L19" s="146"/>
      <c r="M19" s="146"/>
      <c r="N19" s="146"/>
    </row>
    <row r="20" spans="2:14" x14ac:dyDescent="0.2">
      <c r="B20" s="145">
        <v>4.4000000000000004</v>
      </c>
      <c r="C20" s="146">
        <v>0.23</v>
      </c>
      <c r="D20" s="146">
        <v>0.41</v>
      </c>
      <c r="E20" s="146">
        <v>0.42</v>
      </c>
      <c r="F20" s="146">
        <v>0.76</v>
      </c>
      <c r="G20" s="146">
        <v>0.62</v>
      </c>
      <c r="H20" s="146">
        <v>1.1200000000000001</v>
      </c>
      <c r="I20" s="146">
        <v>1.05</v>
      </c>
      <c r="J20" s="146">
        <v>1.89</v>
      </c>
      <c r="K20" s="146"/>
      <c r="L20" s="146"/>
      <c r="M20" s="146"/>
      <c r="N20" s="146"/>
    </row>
    <row r="21" spans="2:14" x14ac:dyDescent="0.2">
      <c r="B21" s="145">
        <v>4.5999999999999996</v>
      </c>
      <c r="C21" s="146">
        <v>0.22</v>
      </c>
      <c r="D21" s="146">
        <v>0.4</v>
      </c>
      <c r="E21" s="146">
        <v>0.41</v>
      </c>
      <c r="F21" s="146">
        <v>0.74</v>
      </c>
      <c r="G21" s="146">
        <v>0.6</v>
      </c>
      <c r="H21" s="146">
        <v>1.08</v>
      </c>
      <c r="I21" s="146">
        <v>1.02</v>
      </c>
      <c r="J21" s="146">
        <v>1.84</v>
      </c>
      <c r="K21" s="146"/>
      <c r="L21" s="146"/>
      <c r="M21" s="146"/>
      <c r="N21" s="146"/>
    </row>
    <row r="22" spans="2:14" x14ac:dyDescent="0.2">
      <c r="B22" s="145">
        <v>4.8</v>
      </c>
      <c r="C22" s="146"/>
      <c r="D22" s="146"/>
      <c r="E22" s="146">
        <v>0.4</v>
      </c>
      <c r="F22" s="146">
        <v>0.72</v>
      </c>
      <c r="G22" s="146">
        <v>0.57999999999999996</v>
      </c>
      <c r="H22" s="146">
        <v>1.04</v>
      </c>
      <c r="I22" s="146">
        <v>0.98</v>
      </c>
      <c r="J22" s="146">
        <v>1.76</v>
      </c>
      <c r="K22" s="146"/>
      <c r="L22" s="146"/>
      <c r="M22" s="146"/>
      <c r="N22" s="146"/>
    </row>
    <row r="23" spans="2:14" x14ac:dyDescent="0.2">
      <c r="B23" s="145">
        <v>5</v>
      </c>
      <c r="C23" s="146"/>
      <c r="D23" s="146"/>
      <c r="E23" s="146">
        <v>0.39</v>
      </c>
      <c r="F23" s="146">
        <v>0.7</v>
      </c>
      <c r="G23" s="146">
        <v>0.56000000000000005</v>
      </c>
      <c r="H23" s="146">
        <v>1.01</v>
      </c>
      <c r="I23" s="146">
        <v>0.95</v>
      </c>
      <c r="J23" s="146">
        <v>1.71</v>
      </c>
      <c r="K23" s="146"/>
      <c r="L23" s="146"/>
      <c r="M23" s="146"/>
      <c r="N23" s="146"/>
    </row>
    <row r="24" spans="2:14" x14ac:dyDescent="0.2">
      <c r="B24" s="145">
        <v>5.2</v>
      </c>
      <c r="C24" s="146"/>
      <c r="D24" s="146"/>
      <c r="E24" s="146">
        <v>0.38</v>
      </c>
      <c r="F24" s="146">
        <v>0.68</v>
      </c>
      <c r="G24" s="146">
        <v>0.54</v>
      </c>
      <c r="H24" s="146">
        <v>0.97</v>
      </c>
      <c r="I24" s="146">
        <v>0.92</v>
      </c>
      <c r="J24" s="146">
        <v>1.66</v>
      </c>
      <c r="K24" s="146"/>
      <c r="L24" s="146"/>
      <c r="M24" s="146"/>
      <c r="N24" s="146"/>
    </row>
    <row r="25" spans="2:14" x14ac:dyDescent="0.2">
      <c r="B25" s="145">
        <v>5.4</v>
      </c>
      <c r="C25" s="146"/>
      <c r="D25" s="146"/>
      <c r="E25" s="146">
        <v>0.37</v>
      </c>
      <c r="F25" s="146">
        <v>0.67</v>
      </c>
      <c r="G25" s="146">
        <v>0.52</v>
      </c>
      <c r="H25" s="146">
        <v>0.94</v>
      </c>
      <c r="I25" s="146">
        <v>0.89</v>
      </c>
      <c r="J25" s="146">
        <v>1.6</v>
      </c>
      <c r="K25" s="146"/>
      <c r="L25" s="146"/>
      <c r="M25" s="146"/>
      <c r="N25" s="146"/>
    </row>
    <row r="26" spans="2:14" x14ac:dyDescent="0.2">
      <c r="B26" s="145">
        <v>5.6</v>
      </c>
      <c r="C26" s="146"/>
      <c r="D26" s="146"/>
      <c r="E26" s="146">
        <v>0.36</v>
      </c>
      <c r="F26" s="146">
        <v>0.65</v>
      </c>
      <c r="G26" s="146">
        <v>0.5</v>
      </c>
      <c r="H26" s="146">
        <v>0.9</v>
      </c>
      <c r="I26" s="146">
        <v>0.86</v>
      </c>
      <c r="J26" s="146">
        <v>1.55</v>
      </c>
      <c r="K26" s="146"/>
      <c r="L26" s="146"/>
      <c r="M26" s="146"/>
      <c r="N26" s="146"/>
    </row>
    <row r="27" spans="2:14" x14ac:dyDescent="0.2">
      <c r="B27" s="145">
        <v>5.8</v>
      </c>
      <c r="C27" s="146"/>
      <c r="D27" s="146"/>
      <c r="E27" s="146">
        <v>0.35</v>
      </c>
      <c r="F27" s="146">
        <v>0.63</v>
      </c>
      <c r="G27" s="146">
        <v>0.49</v>
      </c>
      <c r="H27" s="146">
        <v>0.88</v>
      </c>
      <c r="I27" s="146">
        <v>0.83</v>
      </c>
      <c r="J27" s="146">
        <v>1.49</v>
      </c>
      <c r="K27" s="146">
        <v>1.44</v>
      </c>
      <c r="L27" s="146">
        <v>2.59</v>
      </c>
      <c r="M27" s="146">
        <v>2.67</v>
      </c>
      <c r="N27" s="146">
        <v>4.8099999999999996</v>
      </c>
    </row>
    <row r="28" spans="2:14" x14ac:dyDescent="0.2">
      <c r="B28" s="145">
        <v>6</v>
      </c>
      <c r="C28" s="146"/>
      <c r="D28" s="146"/>
      <c r="E28" s="146">
        <v>0.34</v>
      </c>
      <c r="F28" s="146">
        <v>0.61</v>
      </c>
      <c r="G28" s="146">
        <v>0.48</v>
      </c>
      <c r="H28" s="146">
        <v>0.86</v>
      </c>
      <c r="I28" s="146">
        <v>0.8</v>
      </c>
      <c r="J28" s="146">
        <v>1.44</v>
      </c>
      <c r="K28" s="146">
        <v>1.4</v>
      </c>
      <c r="L28" s="146">
        <v>2.52</v>
      </c>
      <c r="M28" s="146">
        <v>2.57</v>
      </c>
      <c r="N28" s="146">
        <v>4.63</v>
      </c>
    </row>
    <row r="29" spans="2:14" x14ac:dyDescent="0.2">
      <c r="B29" s="145">
        <v>6.2</v>
      </c>
      <c r="C29" s="146"/>
      <c r="D29" s="146"/>
      <c r="E29" s="146">
        <v>0.33</v>
      </c>
      <c r="F29" s="146">
        <v>0.59</v>
      </c>
      <c r="G29" s="146">
        <v>0.46</v>
      </c>
      <c r="H29" s="146">
        <v>0.83</v>
      </c>
      <c r="I29" s="146">
        <v>0.77</v>
      </c>
      <c r="J29" s="146">
        <v>1.39</v>
      </c>
      <c r="K29" s="146">
        <v>1.37</v>
      </c>
      <c r="L29" s="146">
        <v>2.4700000000000002</v>
      </c>
      <c r="M29" s="146">
        <v>2.46</v>
      </c>
      <c r="N29" s="146">
        <v>4.43</v>
      </c>
    </row>
    <row r="30" spans="2:14" x14ac:dyDescent="0.2">
      <c r="B30" s="145">
        <v>6.4</v>
      </c>
      <c r="C30" s="146"/>
      <c r="D30" s="146"/>
      <c r="E30" s="146">
        <v>0.32</v>
      </c>
      <c r="F30" s="146">
        <v>0.57999999999999996</v>
      </c>
      <c r="G30" s="146">
        <v>0.45</v>
      </c>
      <c r="H30" s="146">
        <v>0.81</v>
      </c>
      <c r="I30" s="146">
        <v>0.75</v>
      </c>
      <c r="J30" s="146">
        <v>1.35</v>
      </c>
      <c r="K30" s="146">
        <v>1.34</v>
      </c>
      <c r="L30" s="146">
        <v>2.41</v>
      </c>
      <c r="M30" s="146">
        <v>2.37</v>
      </c>
      <c r="N30" s="146">
        <v>4.2699999999999996</v>
      </c>
    </row>
    <row r="31" spans="2:14" x14ac:dyDescent="0.2">
      <c r="B31" s="145">
        <v>6.6</v>
      </c>
      <c r="C31" s="146"/>
      <c r="D31" s="146"/>
      <c r="E31" s="146">
        <v>0.31</v>
      </c>
      <c r="F31" s="146">
        <v>0.56000000000000005</v>
      </c>
      <c r="G31" s="146">
        <v>0.44</v>
      </c>
      <c r="H31" s="146">
        <v>0.79</v>
      </c>
      <c r="I31" s="146">
        <v>0.73</v>
      </c>
      <c r="J31" s="146">
        <v>1.31</v>
      </c>
      <c r="K31" s="146">
        <v>1.31</v>
      </c>
      <c r="L31" s="146">
        <v>2.36</v>
      </c>
      <c r="M31" s="146">
        <v>2.2799999999999998</v>
      </c>
      <c r="N31" s="146">
        <v>4.0999999999999996</v>
      </c>
    </row>
    <row r="32" spans="2:14" x14ac:dyDescent="0.2">
      <c r="B32" s="145">
        <v>6.8</v>
      </c>
      <c r="C32" s="146"/>
      <c r="D32" s="146"/>
      <c r="E32" s="146">
        <v>0.31</v>
      </c>
      <c r="F32" s="146">
        <v>0.56000000000000005</v>
      </c>
      <c r="G32" s="146">
        <v>0.43</v>
      </c>
      <c r="H32" s="146">
        <v>0.77</v>
      </c>
      <c r="I32" s="146">
        <v>0.7</v>
      </c>
      <c r="J32" s="146">
        <v>1.26</v>
      </c>
      <c r="K32" s="146">
        <v>1.28</v>
      </c>
      <c r="L32" s="146">
        <v>2.2999999999999998</v>
      </c>
      <c r="M32" s="146">
        <v>2.19</v>
      </c>
      <c r="N32" s="146">
        <v>3.94</v>
      </c>
    </row>
    <row r="33" spans="2:14" x14ac:dyDescent="0.2">
      <c r="B33" s="147">
        <v>7</v>
      </c>
      <c r="C33" s="148"/>
      <c r="D33" s="148"/>
      <c r="E33" s="148">
        <v>0.3</v>
      </c>
      <c r="F33" s="148">
        <v>0.54</v>
      </c>
      <c r="G33" s="148">
        <v>0.42</v>
      </c>
      <c r="H33" s="148">
        <v>0.76</v>
      </c>
      <c r="I33" s="148">
        <v>0.68</v>
      </c>
      <c r="J33" s="148">
        <v>1.22</v>
      </c>
      <c r="K33" s="148">
        <v>1.26</v>
      </c>
      <c r="L33" s="148">
        <v>2.27</v>
      </c>
      <c r="M33" s="148">
        <v>2.1</v>
      </c>
      <c r="N33" s="148">
        <v>3.78</v>
      </c>
    </row>
    <row r="34" spans="2:14" x14ac:dyDescent="0.2">
      <c r="B34" s="145">
        <v>7.2</v>
      </c>
      <c r="C34" s="146"/>
      <c r="D34" s="146"/>
      <c r="E34" s="146"/>
      <c r="F34" s="146"/>
      <c r="G34" s="146">
        <v>0.41</v>
      </c>
      <c r="H34" s="146">
        <v>0.74</v>
      </c>
      <c r="I34" s="146">
        <v>0.66</v>
      </c>
      <c r="J34" s="146">
        <v>1.19</v>
      </c>
      <c r="K34" s="146">
        <v>1.23</v>
      </c>
      <c r="L34" s="146">
        <v>2.21</v>
      </c>
      <c r="M34" s="146">
        <v>2.02</v>
      </c>
      <c r="N34" s="146">
        <v>3.64</v>
      </c>
    </row>
    <row r="35" spans="2:14" x14ac:dyDescent="0.2">
      <c r="B35" s="145">
        <v>7.4</v>
      </c>
      <c r="C35" s="146"/>
      <c r="D35" s="146"/>
      <c r="E35" s="146"/>
      <c r="F35" s="146"/>
      <c r="G35" s="146">
        <v>0.4</v>
      </c>
      <c r="H35" s="146">
        <v>0.72</v>
      </c>
      <c r="I35" s="146">
        <v>0.64</v>
      </c>
      <c r="J35" s="146">
        <v>1.1499999999999999</v>
      </c>
      <c r="K35" s="146">
        <v>1.2</v>
      </c>
      <c r="L35" s="146">
        <v>2.16</v>
      </c>
      <c r="M35" s="146">
        <v>1.93</v>
      </c>
      <c r="N35" s="146">
        <v>3.47</v>
      </c>
    </row>
    <row r="36" spans="2:14" x14ac:dyDescent="0.2">
      <c r="B36" s="145">
        <v>7.6</v>
      </c>
      <c r="C36" s="146"/>
      <c r="D36" s="146"/>
      <c r="E36" s="146"/>
      <c r="F36" s="146"/>
      <c r="G36" s="146">
        <v>0.39</v>
      </c>
      <c r="H36" s="146">
        <v>0.7</v>
      </c>
      <c r="I36" s="146">
        <v>0.62</v>
      </c>
      <c r="J36" s="146">
        <v>1.1200000000000001</v>
      </c>
      <c r="K36" s="146">
        <v>1.17</v>
      </c>
      <c r="L36" s="146">
        <v>2.11</v>
      </c>
      <c r="M36" s="146">
        <v>1.86</v>
      </c>
      <c r="N36" s="146">
        <v>3.35</v>
      </c>
    </row>
    <row r="37" spans="2:14" x14ac:dyDescent="0.2">
      <c r="B37" s="145">
        <v>7.8</v>
      </c>
      <c r="C37" s="146"/>
      <c r="D37" s="146"/>
      <c r="E37" s="146"/>
      <c r="F37" s="146"/>
      <c r="G37" s="146">
        <v>0.38</v>
      </c>
      <c r="H37" s="146">
        <v>0.68</v>
      </c>
      <c r="I37" s="146">
        <v>0.6</v>
      </c>
      <c r="J37" s="146">
        <v>1.08</v>
      </c>
      <c r="K37" s="146">
        <v>1.1499999999999999</v>
      </c>
      <c r="L37" s="146">
        <v>2.0699999999999998</v>
      </c>
      <c r="M37" s="146">
        <v>1.78</v>
      </c>
      <c r="N37" s="146">
        <v>3.2</v>
      </c>
    </row>
    <row r="38" spans="2:14" x14ac:dyDescent="0.2">
      <c r="B38" s="145">
        <v>8</v>
      </c>
      <c r="C38" s="146"/>
      <c r="D38" s="146"/>
      <c r="E38" s="146"/>
      <c r="F38" s="146"/>
      <c r="G38" s="146">
        <v>0.37</v>
      </c>
      <c r="H38" s="146">
        <v>0.67</v>
      </c>
      <c r="I38" s="146">
        <v>0.57999999999999996</v>
      </c>
      <c r="J38" s="146">
        <v>1.04</v>
      </c>
      <c r="K38" s="146">
        <v>1.1200000000000001</v>
      </c>
      <c r="L38" s="146">
        <v>2.02</v>
      </c>
      <c r="M38" s="146">
        <v>1.7</v>
      </c>
      <c r="N38" s="146">
        <v>3.06</v>
      </c>
    </row>
    <row r="39" spans="2:14" x14ac:dyDescent="0.2">
      <c r="B39" s="145">
        <v>8.1999999999999993</v>
      </c>
      <c r="C39" s="146"/>
      <c r="D39" s="146"/>
      <c r="E39" s="146"/>
      <c r="F39" s="146"/>
      <c r="G39" s="146">
        <v>0.36</v>
      </c>
      <c r="H39" s="146">
        <v>0.65</v>
      </c>
      <c r="I39" s="146">
        <v>0.56000000000000005</v>
      </c>
      <c r="J39" s="146">
        <v>1.01</v>
      </c>
      <c r="K39" s="146">
        <v>1.0900000000000001</v>
      </c>
      <c r="L39" s="146">
        <v>1.96</v>
      </c>
      <c r="M39" s="146">
        <v>1.62</v>
      </c>
      <c r="N39" s="146">
        <v>2.92</v>
      </c>
    </row>
    <row r="40" spans="2:14" x14ac:dyDescent="0.2">
      <c r="B40" s="145">
        <v>8.4</v>
      </c>
      <c r="C40" s="146"/>
      <c r="D40" s="146"/>
      <c r="E40" s="146"/>
      <c r="F40" s="146"/>
      <c r="G40" s="146">
        <v>0.36</v>
      </c>
      <c r="H40" s="146">
        <v>0.65</v>
      </c>
      <c r="I40" s="146">
        <v>0.54</v>
      </c>
      <c r="J40" s="146">
        <v>0.97</v>
      </c>
      <c r="K40" s="146">
        <v>1.07</v>
      </c>
      <c r="L40" s="146">
        <v>1.93</v>
      </c>
      <c r="M40" s="146">
        <v>1.56</v>
      </c>
      <c r="N40" s="146">
        <v>2.81</v>
      </c>
    </row>
    <row r="41" spans="2:14" x14ac:dyDescent="0.2">
      <c r="B41" s="145">
        <v>8.6</v>
      </c>
      <c r="C41" s="146"/>
      <c r="D41" s="146"/>
      <c r="E41" s="146"/>
      <c r="F41" s="146"/>
      <c r="G41" s="146">
        <v>0.35</v>
      </c>
      <c r="H41" s="146">
        <v>0.63</v>
      </c>
      <c r="I41" s="146">
        <v>0.52</v>
      </c>
      <c r="J41" s="146">
        <v>0.94</v>
      </c>
      <c r="K41" s="146">
        <v>1.05</v>
      </c>
      <c r="L41" s="146">
        <v>1.89</v>
      </c>
      <c r="M41" s="146">
        <v>1.5</v>
      </c>
      <c r="N41" s="146">
        <v>2.7</v>
      </c>
    </row>
    <row r="42" spans="2:14" x14ac:dyDescent="0.2">
      <c r="B42" s="145">
        <v>8.8000000000000007</v>
      </c>
      <c r="C42" s="146"/>
      <c r="D42" s="146"/>
      <c r="E42" s="146"/>
      <c r="F42" s="146"/>
      <c r="G42" s="146">
        <v>0.35</v>
      </c>
      <c r="H42" s="146">
        <v>0.63</v>
      </c>
      <c r="I42" s="146">
        <v>0.5</v>
      </c>
      <c r="J42" s="146">
        <v>0.9</v>
      </c>
      <c r="K42" s="146">
        <v>1.03</v>
      </c>
      <c r="L42" s="146">
        <v>1.85</v>
      </c>
      <c r="M42" s="146">
        <v>1.45</v>
      </c>
      <c r="N42" s="146">
        <v>2.61</v>
      </c>
    </row>
    <row r="43" spans="2:14" x14ac:dyDescent="0.2">
      <c r="B43" s="145">
        <v>9</v>
      </c>
      <c r="C43" s="146"/>
      <c r="D43" s="146"/>
      <c r="E43" s="146"/>
      <c r="F43" s="146"/>
      <c r="G43" s="146">
        <v>0.34</v>
      </c>
      <c r="H43" s="146">
        <v>0.61</v>
      </c>
      <c r="I43" s="146">
        <v>0.49</v>
      </c>
      <c r="J43" s="146">
        <v>0.88</v>
      </c>
      <c r="K43" s="146">
        <v>1</v>
      </c>
      <c r="L43" s="146">
        <v>1.8</v>
      </c>
      <c r="M43" s="146">
        <v>1.38</v>
      </c>
      <c r="N43" s="146">
        <v>2.48</v>
      </c>
    </row>
    <row r="44" spans="2:14" x14ac:dyDescent="0.2">
      <c r="B44" s="145">
        <v>9.1999999999999993</v>
      </c>
      <c r="C44" s="146"/>
      <c r="D44" s="146"/>
      <c r="E44" s="146"/>
      <c r="F44" s="146"/>
      <c r="G44" s="146">
        <v>0.34</v>
      </c>
      <c r="H44" s="146">
        <v>0.61</v>
      </c>
      <c r="I44" s="146">
        <v>0.47</v>
      </c>
      <c r="J44" s="146">
        <v>0.85</v>
      </c>
      <c r="K44" s="146">
        <v>0.98</v>
      </c>
      <c r="L44" s="146">
        <v>1.76</v>
      </c>
      <c r="M44" s="146">
        <v>1.32</v>
      </c>
      <c r="N44" s="146">
        <v>2.38</v>
      </c>
    </row>
    <row r="45" spans="2:14" x14ac:dyDescent="0.2">
      <c r="B45" s="145">
        <v>9.4</v>
      </c>
      <c r="C45" s="146"/>
      <c r="D45" s="146"/>
      <c r="E45" s="146"/>
      <c r="F45" s="146"/>
      <c r="G45" s="146">
        <v>0.33</v>
      </c>
      <c r="H45" s="146">
        <v>0.59</v>
      </c>
      <c r="I45" s="146">
        <v>0.45</v>
      </c>
      <c r="J45" s="146">
        <v>0.81</v>
      </c>
      <c r="K45" s="146">
        <v>0.96</v>
      </c>
      <c r="L45" s="146">
        <v>1.73</v>
      </c>
      <c r="M45" s="146">
        <v>1.27</v>
      </c>
      <c r="N45" s="146">
        <v>2.29</v>
      </c>
    </row>
    <row r="46" spans="2:14" x14ac:dyDescent="0.2">
      <c r="B46" s="145">
        <v>9.6</v>
      </c>
      <c r="C46" s="146"/>
      <c r="D46" s="146"/>
      <c r="E46" s="146"/>
      <c r="F46" s="146"/>
      <c r="G46" s="146">
        <v>0.32</v>
      </c>
      <c r="H46" s="146">
        <v>0.57999999999999996</v>
      </c>
      <c r="I46" s="146">
        <v>0.44</v>
      </c>
      <c r="J46" s="146">
        <v>0.79</v>
      </c>
      <c r="K46" s="146">
        <v>0.94</v>
      </c>
      <c r="L46" s="146">
        <v>1.69</v>
      </c>
      <c r="M46" s="146">
        <v>1.23</v>
      </c>
      <c r="N46" s="146">
        <v>2.21</v>
      </c>
    </row>
    <row r="47" spans="2:14" x14ac:dyDescent="0.2">
      <c r="B47" s="145">
        <v>9.8000000000000007</v>
      </c>
      <c r="C47" s="146"/>
      <c r="D47" s="146"/>
      <c r="E47" s="146"/>
      <c r="F47" s="146"/>
      <c r="G47" s="146">
        <v>0.32</v>
      </c>
      <c r="H47" s="146">
        <v>0.57999999999999996</v>
      </c>
      <c r="I47" s="146">
        <v>0.43</v>
      </c>
      <c r="J47" s="146">
        <v>0.77</v>
      </c>
      <c r="K47" s="146">
        <v>0.92</v>
      </c>
      <c r="L47" s="146">
        <v>1.66</v>
      </c>
      <c r="M47" s="146">
        <v>1.18</v>
      </c>
      <c r="N47" s="146">
        <v>2.12</v>
      </c>
    </row>
    <row r="48" spans="2:14" x14ac:dyDescent="0.2">
      <c r="B48" s="145">
        <v>10</v>
      </c>
      <c r="C48" s="146"/>
      <c r="D48" s="146"/>
      <c r="E48" s="146"/>
      <c r="F48" s="146"/>
      <c r="G48" s="146">
        <v>0.31</v>
      </c>
      <c r="H48" s="146">
        <v>0.56000000000000005</v>
      </c>
      <c r="I48" s="146">
        <v>0.41</v>
      </c>
      <c r="J48" s="146">
        <v>0.74</v>
      </c>
      <c r="K48" s="146">
        <v>0.9</v>
      </c>
      <c r="L48" s="146">
        <v>1.62</v>
      </c>
      <c r="M48" s="146">
        <v>1.1399999999999999</v>
      </c>
      <c r="N48" s="146">
        <v>2.0499999999999998</v>
      </c>
    </row>
    <row r="49" spans="2:14" x14ac:dyDescent="0.2">
      <c r="B49" s="145">
        <v>10.199999999999999</v>
      </c>
      <c r="C49" s="146"/>
      <c r="D49" s="146"/>
      <c r="E49" s="146"/>
      <c r="F49" s="146"/>
      <c r="G49" s="146">
        <v>0.3</v>
      </c>
      <c r="H49" s="146">
        <v>0.54</v>
      </c>
      <c r="I49" s="146">
        <v>0.4</v>
      </c>
      <c r="J49" s="146">
        <v>0.72</v>
      </c>
      <c r="K49" s="146">
        <v>0.88</v>
      </c>
      <c r="L49" s="146">
        <v>1.58</v>
      </c>
      <c r="M49" s="146">
        <v>1.0900000000000001</v>
      </c>
      <c r="N49" s="146">
        <v>1.96</v>
      </c>
    </row>
    <row r="50" spans="2:14" x14ac:dyDescent="0.2">
      <c r="B50" s="145">
        <v>10.4</v>
      </c>
      <c r="C50" s="146"/>
      <c r="D50" s="146"/>
      <c r="E50" s="146"/>
      <c r="F50" s="146"/>
      <c r="G50" s="146">
        <v>0.3</v>
      </c>
      <c r="H50" s="146">
        <v>0.54</v>
      </c>
      <c r="I50" s="146">
        <v>0.38</v>
      </c>
      <c r="J50" s="146">
        <v>0.68</v>
      </c>
      <c r="K50" s="146">
        <v>0.86</v>
      </c>
      <c r="L50" s="146">
        <v>1.55</v>
      </c>
      <c r="M50" s="146">
        <v>1.05</v>
      </c>
      <c r="N50" s="146">
        <v>1.89</v>
      </c>
    </row>
    <row r="51" spans="2:14" x14ac:dyDescent="0.2">
      <c r="B51" s="145">
        <v>10.6</v>
      </c>
      <c r="C51" s="146"/>
      <c r="D51" s="146"/>
      <c r="E51" s="146"/>
      <c r="F51" s="146"/>
      <c r="G51" s="146">
        <v>0.28999999999999998</v>
      </c>
      <c r="H51" s="146">
        <v>0.52</v>
      </c>
      <c r="I51" s="146">
        <v>0.36</v>
      </c>
      <c r="J51" s="146">
        <v>0.65</v>
      </c>
      <c r="K51" s="146">
        <v>0.84</v>
      </c>
      <c r="L51" s="146">
        <v>1.51</v>
      </c>
      <c r="M51" s="146">
        <v>1.01</v>
      </c>
      <c r="N51" s="146">
        <v>1.82</v>
      </c>
    </row>
    <row r="52" spans="2:14" x14ac:dyDescent="0.2">
      <c r="B52" s="145">
        <v>10.8</v>
      </c>
      <c r="C52" s="146"/>
      <c r="D52" s="146"/>
      <c r="E52" s="146"/>
      <c r="F52" s="146"/>
      <c r="G52" s="146">
        <v>0.28000000000000003</v>
      </c>
      <c r="H52" s="146">
        <v>0.5</v>
      </c>
      <c r="I52" s="146">
        <v>0.35</v>
      </c>
      <c r="J52" s="146">
        <v>0.63</v>
      </c>
      <c r="K52" s="146">
        <v>0.82</v>
      </c>
      <c r="L52" s="146">
        <v>1.48</v>
      </c>
      <c r="M52" s="146">
        <v>0.98</v>
      </c>
      <c r="N52" s="146">
        <v>1.76</v>
      </c>
    </row>
    <row r="53" spans="2:14" x14ac:dyDescent="0.2">
      <c r="B53" s="145">
        <v>11</v>
      </c>
      <c r="C53" s="146"/>
      <c r="D53" s="146"/>
      <c r="E53" s="146"/>
      <c r="F53" s="146"/>
      <c r="G53" s="146">
        <v>0.28000000000000003</v>
      </c>
      <c r="H53" s="146">
        <v>0.5</v>
      </c>
      <c r="I53" s="146">
        <v>0.34</v>
      </c>
      <c r="J53" s="146">
        <v>0.61</v>
      </c>
      <c r="K53" s="146">
        <v>0.8</v>
      </c>
      <c r="L53" s="146">
        <v>1.44</v>
      </c>
      <c r="M53" s="146">
        <v>0.95</v>
      </c>
      <c r="N53" s="146">
        <v>1.71</v>
      </c>
    </row>
    <row r="54" spans="2:14" x14ac:dyDescent="0.2">
      <c r="B54" s="145">
        <v>11.2</v>
      </c>
      <c r="C54" s="146"/>
      <c r="D54" s="146"/>
      <c r="E54" s="146"/>
      <c r="F54" s="146"/>
      <c r="G54" s="146">
        <v>0.27</v>
      </c>
      <c r="H54" s="146">
        <v>0.49</v>
      </c>
      <c r="I54" s="146">
        <v>0.33</v>
      </c>
      <c r="J54" s="146">
        <v>0.59</v>
      </c>
      <c r="K54" s="146">
        <v>0.78</v>
      </c>
      <c r="L54" s="146">
        <v>1.4</v>
      </c>
      <c r="M54" s="146">
        <v>0.9</v>
      </c>
      <c r="N54" s="146">
        <v>1.62</v>
      </c>
    </row>
    <row r="55" spans="2:14" x14ac:dyDescent="0.2">
      <c r="B55" s="145">
        <v>11.4</v>
      </c>
      <c r="C55" s="146"/>
      <c r="D55" s="146"/>
      <c r="E55" s="146"/>
      <c r="F55" s="146"/>
      <c r="G55" s="146">
        <v>0.27</v>
      </c>
      <c r="H55" s="146">
        <v>0.49</v>
      </c>
      <c r="I55" s="146">
        <v>0.32</v>
      </c>
      <c r="J55" s="146">
        <v>0.57999999999999996</v>
      </c>
      <c r="K55" s="146">
        <v>0.76</v>
      </c>
      <c r="L55" s="146">
        <v>1.37</v>
      </c>
      <c r="M55" s="146">
        <v>0.87</v>
      </c>
      <c r="N55" s="146">
        <v>1.57</v>
      </c>
    </row>
    <row r="56" spans="2:14" x14ac:dyDescent="0.2">
      <c r="B56" s="145">
        <v>11.6</v>
      </c>
      <c r="C56" s="146"/>
      <c r="D56" s="146"/>
      <c r="E56" s="146"/>
      <c r="F56" s="146"/>
      <c r="G56" s="146">
        <v>0.27</v>
      </c>
      <c r="H56" s="146">
        <v>0.49</v>
      </c>
      <c r="I56" s="146">
        <v>0.31</v>
      </c>
      <c r="J56" s="146">
        <v>0.56000000000000005</v>
      </c>
      <c r="K56" s="146">
        <v>0.74</v>
      </c>
      <c r="L56" s="146">
        <v>1.33</v>
      </c>
      <c r="M56" s="146">
        <v>0.84</v>
      </c>
      <c r="N56" s="146">
        <v>1.51</v>
      </c>
    </row>
    <row r="57" spans="2:14" x14ac:dyDescent="0.2">
      <c r="B57" s="145">
        <v>11.8</v>
      </c>
      <c r="C57" s="146"/>
      <c r="D57" s="146"/>
      <c r="E57" s="146"/>
      <c r="F57" s="146"/>
      <c r="G57" s="146">
        <v>0.26</v>
      </c>
      <c r="H57" s="146">
        <v>0.47</v>
      </c>
      <c r="I57" s="146">
        <v>0.3</v>
      </c>
      <c r="J57" s="146">
        <v>0.54</v>
      </c>
      <c r="K57" s="146">
        <v>0.73</v>
      </c>
      <c r="L57" s="146">
        <v>1.31</v>
      </c>
      <c r="M57" s="146">
        <v>0.82</v>
      </c>
      <c r="N57" s="146">
        <v>1.48</v>
      </c>
    </row>
    <row r="58" spans="2:14" x14ac:dyDescent="0.2">
      <c r="B58" s="145">
        <v>12</v>
      </c>
      <c r="C58" s="146"/>
      <c r="D58" s="146"/>
      <c r="E58" s="146"/>
      <c r="F58" s="146"/>
      <c r="G58" s="146">
        <v>0.26</v>
      </c>
      <c r="H58" s="146">
        <v>0.47</v>
      </c>
      <c r="I58" s="146">
        <v>0.28999999999999998</v>
      </c>
      <c r="J58" s="146">
        <v>0.52</v>
      </c>
      <c r="K58" s="146">
        <v>0.72</v>
      </c>
      <c r="L58" s="146">
        <v>1.3</v>
      </c>
      <c r="M58" s="146">
        <v>0.8</v>
      </c>
      <c r="N58" s="146">
        <v>1.44</v>
      </c>
    </row>
    <row r="60" spans="2:14" ht="15" x14ac:dyDescent="0.2">
      <c r="B60" s="654" t="s">
        <v>237</v>
      </c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</row>
    <row r="61" spans="2:14" ht="12.75" customHeight="1" x14ac:dyDescent="0.2">
      <c r="B61" s="655" t="s">
        <v>222</v>
      </c>
      <c r="C61" s="653" t="s">
        <v>223</v>
      </c>
      <c r="D61" s="653"/>
      <c r="E61" s="653" t="s">
        <v>224</v>
      </c>
      <c r="F61" s="653"/>
      <c r="G61" s="653" t="s">
        <v>225</v>
      </c>
      <c r="H61" s="653"/>
      <c r="I61" s="653" t="s">
        <v>226</v>
      </c>
      <c r="J61" s="653"/>
      <c r="K61" s="653" t="s">
        <v>227</v>
      </c>
      <c r="L61" s="653"/>
      <c r="M61" s="653" t="s">
        <v>228</v>
      </c>
      <c r="N61" s="653"/>
    </row>
    <row r="62" spans="2:14" ht="12.75" customHeight="1" x14ac:dyDescent="0.2">
      <c r="B62" s="656"/>
      <c r="C62" s="653" t="s">
        <v>229</v>
      </c>
      <c r="D62" s="653"/>
      <c r="E62" s="653" t="s">
        <v>230</v>
      </c>
      <c r="F62" s="653"/>
      <c r="G62" s="653" t="s">
        <v>231</v>
      </c>
      <c r="H62" s="653"/>
      <c r="I62" s="653" t="s">
        <v>232</v>
      </c>
      <c r="J62" s="653"/>
      <c r="K62" s="653" t="s">
        <v>233</v>
      </c>
      <c r="L62" s="653"/>
      <c r="M62" s="653" t="s">
        <v>234</v>
      </c>
      <c r="N62" s="653"/>
    </row>
    <row r="63" spans="2:14" ht="12.75" customHeight="1" x14ac:dyDescent="0.2">
      <c r="B63" s="657"/>
      <c r="C63" s="144" t="s">
        <v>235</v>
      </c>
      <c r="D63" s="144" t="s">
        <v>236</v>
      </c>
      <c r="E63" s="144" t="s">
        <v>235</v>
      </c>
      <c r="F63" s="144" t="s">
        <v>236</v>
      </c>
      <c r="G63" s="144" t="s">
        <v>235</v>
      </c>
      <c r="H63" s="144" t="s">
        <v>236</v>
      </c>
      <c r="I63" s="144" t="s">
        <v>235</v>
      </c>
      <c r="J63" s="144" t="s">
        <v>236</v>
      </c>
      <c r="K63" s="144" t="s">
        <v>235</v>
      </c>
      <c r="L63" s="144" t="s">
        <v>236</v>
      </c>
      <c r="M63" s="144" t="s">
        <v>235</v>
      </c>
      <c r="N63" s="144" t="s">
        <v>236</v>
      </c>
    </row>
    <row r="64" spans="2:14" x14ac:dyDescent="0.2">
      <c r="B64" s="145">
        <v>2</v>
      </c>
      <c r="C64" s="146">
        <v>0.28000000000000003</v>
      </c>
      <c r="D64" s="146">
        <v>0.36</v>
      </c>
      <c r="E64" s="146">
        <v>0.53</v>
      </c>
      <c r="F64" s="146">
        <v>0.69</v>
      </c>
      <c r="G64" s="146">
        <v>1.01</v>
      </c>
      <c r="H64" s="146">
        <v>1.31</v>
      </c>
      <c r="I64" s="146"/>
      <c r="J64" s="146"/>
      <c r="K64" s="146"/>
      <c r="L64" s="146"/>
      <c r="M64" s="146"/>
      <c r="N64" s="146"/>
    </row>
    <row r="65" spans="2:14" x14ac:dyDescent="0.2">
      <c r="B65" s="145">
        <v>2.2000000000000002</v>
      </c>
      <c r="C65" s="146">
        <v>0.27</v>
      </c>
      <c r="D65" s="146">
        <v>0.35</v>
      </c>
      <c r="E65" s="146">
        <v>0.51</v>
      </c>
      <c r="F65" s="146">
        <v>0.66</v>
      </c>
      <c r="G65" s="146">
        <v>0.97</v>
      </c>
      <c r="H65" s="146">
        <v>1.26</v>
      </c>
      <c r="I65" s="146"/>
      <c r="J65" s="146"/>
      <c r="K65" s="146"/>
      <c r="L65" s="146"/>
      <c r="M65" s="146"/>
      <c r="N65" s="146"/>
    </row>
    <row r="66" spans="2:14" x14ac:dyDescent="0.2">
      <c r="B66" s="145">
        <v>2.4</v>
      </c>
      <c r="C66" s="146">
        <v>0.26</v>
      </c>
      <c r="D66" s="146">
        <v>0.34</v>
      </c>
      <c r="E66" s="146">
        <v>0.49</v>
      </c>
      <c r="F66" s="146">
        <v>0.64</v>
      </c>
      <c r="G66" s="146">
        <v>0.93</v>
      </c>
      <c r="H66" s="146">
        <v>1.21</v>
      </c>
      <c r="I66" s="146"/>
      <c r="J66" s="146"/>
      <c r="K66" s="146"/>
      <c r="L66" s="146"/>
      <c r="M66" s="146"/>
      <c r="N66" s="146"/>
    </row>
    <row r="67" spans="2:14" x14ac:dyDescent="0.2">
      <c r="B67" s="145">
        <v>2.6</v>
      </c>
      <c r="C67" s="146">
        <v>0.25</v>
      </c>
      <c r="D67" s="146">
        <v>0.33</v>
      </c>
      <c r="E67" s="146">
        <v>0.47</v>
      </c>
      <c r="F67" s="146">
        <v>0.61</v>
      </c>
      <c r="G67" s="146">
        <v>0.88</v>
      </c>
      <c r="H67" s="146">
        <v>1.1399999999999999</v>
      </c>
      <c r="I67" s="146"/>
      <c r="J67" s="146"/>
      <c r="K67" s="146"/>
      <c r="L67" s="146"/>
      <c r="M67" s="146"/>
      <c r="N67" s="146"/>
    </row>
    <row r="68" spans="2:14" x14ac:dyDescent="0.2">
      <c r="B68" s="145">
        <v>2.8</v>
      </c>
      <c r="C68" s="146">
        <v>0.25</v>
      </c>
      <c r="D68" s="146">
        <v>0.33</v>
      </c>
      <c r="E68" s="146">
        <v>0.45</v>
      </c>
      <c r="F68" s="146">
        <v>0.59</v>
      </c>
      <c r="G68" s="146">
        <v>0.85</v>
      </c>
      <c r="H68" s="146">
        <v>1.1100000000000001</v>
      </c>
      <c r="I68" s="146"/>
      <c r="J68" s="146"/>
      <c r="K68" s="146"/>
      <c r="L68" s="146"/>
      <c r="M68" s="146"/>
      <c r="N68" s="146"/>
    </row>
    <row r="69" spans="2:14" x14ac:dyDescent="0.2">
      <c r="B69" s="145">
        <v>3</v>
      </c>
      <c r="C69" s="146">
        <v>0.24</v>
      </c>
      <c r="D69" s="146">
        <v>0.31</v>
      </c>
      <c r="E69" s="146">
        <v>0.44</v>
      </c>
      <c r="F69" s="146">
        <v>0.56999999999999995</v>
      </c>
      <c r="G69" s="146">
        <v>0.81</v>
      </c>
      <c r="H69" s="146">
        <v>1.05</v>
      </c>
      <c r="I69" s="146"/>
      <c r="J69" s="146"/>
      <c r="K69" s="146"/>
      <c r="L69" s="146"/>
      <c r="M69" s="146"/>
      <c r="N69" s="146"/>
    </row>
    <row r="70" spans="2:14" x14ac:dyDescent="0.2">
      <c r="B70" s="145">
        <v>3.2</v>
      </c>
      <c r="C70" s="146">
        <v>0.23</v>
      </c>
      <c r="D70" s="146">
        <v>0.3</v>
      </c>
      <c r="E70" s="146">
        <v>0.42</v>
      </c>
      <c r="F70" s="146">
        <v>0.55000000000000004</v>
      </c>
      <c r="G70" s="146">
        <v>0.78</v>
      </c>
      <c r="H70" s="146">
        <v>1.01</v>
      </c>
      <c r="I70" s="146"/>
      <c r="J70" s="146"/>
      <c r="K70" s="146"/>
      <c r="L70" s="146"/>
      <c r="M70" s="146"/>
      <c r="N70" s="146"/>
    </row>
    <row r="71" spans="2:14" x14ac:dyDescent="0.2">
      <c r="B71" s="145">
        <v>3.4</v>
      </c>
      <c r="C71" s="146">
        <v>0.23</v>
      </c>
      <c r="D71" s="146">
        <v>0.3</v>
      </c>
      <c r="E71" s="146">
        <v>0.41</v>
      </c>
      <c r="F71" s="146">
        <v>0.53</v>
      </c>
      <c r="G71" s="146">
        <v>0.75</v>
      </c>
      <c r="H71" s="146">
        <v>0.98</v>
      </c>
      <c r="I71" s="146">
        <v>1.19</v>
      </c>
      <c r="J71" s="146">
        <v>1.55</v>
      </c>
      <c r="K71" s="146"/>
      <c r="L71" s="146"/>
      <c r="M71" s="146"/>
      <c r="N71" s="146"/>
    </row>
    <row r="72" spans="2:14" x14ac:dyDescent="0.2">
      <c r="B72" s="145">
        <v>3.6</v>
      </c>
      <c r="C72" s="146">
        <v>0.22</v>
      </c>
      <c r="D72" s="146">
        <v>0.28999999999999998</v>
      </c>
      <c r="E72" s="146">
        <v>0.4</v>
      </c>
      <c r="F72" s="146">
        <v>0.52</v>
      </c>
      <c r="G72" s="146">
        <v>0.72</v>
      </c>
      <c r="H72" s="146">
        <v>0.94</v>
      </c>
      <c r="I72" s="146">
        <v>1.1299999999999999</v>
      </c>
      <c r="J72" s="146">
        <v>1.47</v>
      </c>
      <c r="K72" s="146"/>
      <c r="L72" s="146"/>
      <c r="M72" s="146"/>
      <c r="N72" s="146"/>
    </row>
    <row r="73" spans="2:14" x14ac:dyDescent="0.2">
      <c r="B73" s="145">
        <v>3.8</v>
      </c>
      <c r="C73" s="146">
        <v>0.22</v>
      </c>
      <c r="D73" s="146">
        <v>0.28999999999999998</v>
      </c>
      <c r="E73" s="146">
        <v>0.39</v>
      </c>
      <c r="F73" s="146">
        <v>0.51</v>
      </c>
      <c r="G73" s="146">
        <v>0.7</v>
      </c>
      <c r="H73" s="146">
        <v>0.91</v>
      </c>
      <c r="I73" s="146">
        <v>1.08</v>
      </c>
      <c r="J73" s="146">
        <v>1.4</v>
      </c>
      <c r="K73" s="146"/>
      <c r="L73" s="146"/>
      <c r="M73" s="146"/>
      <c r="N73" s="146"/>
    </row>
    <row r="74" spans="2:14" x14ac:dyDescent="0.2">
      <c r="B74" s="145">
        <v>4</v>
      </c>
      <c r="C74" s="146">
        <v>0.21</v>
      </c>
      <c r="D74" s="146">
        <v>0.27</v>
      </c>
      <c r="E74" s="146">
        <v>0.38</v>
      </c>
      <c r="F74" s="146">
        <v>0.49</v>
      </c>
      <c r="G74" s="146">
        <v>0.68</v>
      </c>
      <c r="H74" s="146">
        <v>0.88</v>
      </c>
      <c r="I74" s="146">
        <v>1.03</v>
      </c>
      <c r="J74" s="146">
        <v>1.34</v>
      </c>
      <c r="K74" s="146"/>
      <c r="L74" s="146"/>
      <c r="M74" s="146"/>
      <c r="N74" s="146"/>
    </row>
    <row r="75" spans="2:14" x14ac:dyDescent="0.2">
      <c r="B75" s="145">
        <v>4.2</v>
      </c>
      <c r="C75" s="146">
        <v>0.21</v>
      </c>
      <c r="D75" s="146">
        <v>0.27</v>
      </c>
      <c r="E75" s="146">
        <v>0.37</v>
      </c>
      <c r="F75" s="146">
        <v>0.48</v>
      </c>
      <c r="G75" s="146">
        <v>0.65</v>
      </c>
      <c r="H75" s="146">
        <v>0.85</v>
      </c>
      <c r="I75" s="146">
        <v>0.98</v>
      </c>
      <c r="J75" s="146">
        <v>1.27</v>
      </c>
      <c r="K75" s="146"/>
      <c r="L75" s="146"/>
      <c r="M75" s="146"/>
      <c r="N75" s="146"/>
    </row>
    <row r="76" spans="2:14" x14ac:dyDescent="0.2">
      <c r="B76" s="145">
        <v>4.4000000000000004</v>
      </c>
      <c r="C76" s="146">
        <v>0.2</v>
      </c>
      <c r="D76" s="146">
        <v>0.26</v>
      </c>
      <c r="E76" s="146">
        <v>0.36</v>
      </c>
      <c r="F76" s="146">
        <v>0.47</v>
      </c>
      <c r="G76" s="146">
        <v>0.63</v>
      </c>
      <c r="H76" s="146">
        <v>0.82</v>
      </c>
      <c r="I76" s="146">
        <v>0.94</v>
      </c>
      <c r="J76" s="146">
        <v>1.22</v>
      </c>
      <c r="K76" s="146"/>
      <c r="L76" s="146"/>
      <c r="M76" s="146"/>
      <c r="N76" s="146"/>
    </row>
    <row r="77" spans="2:14" x14ac:dyDescent="0.2">
      <c r="B77" s="145">
        <v>4.5999999999999996</v>
      </c>
      <c r="C77" s="146">
        <v>0.2</v>
      </c>
      <c r="D77" s="146">
        <v>0.26</v>
      </c>
      <c r="E77" s="146">
        <v>0.35</v>
      </c>
      <c r="F77" s="146">
        <v>0.46</v>
      </c>
      <c r="G77" s="146">
        <v>0.61</v>
      </c>
      <c r="H77" s="146">
        <v>0.79</v>
      </c>
      <c r="I77" s="146">
        <v>0.9</v>
      </c>
      <c r="J77" s="146">
        <v>1.17</v>
      </c>
      <c r="K77" s="146"/>
      <c r="L77" s="146"/>
      <c r="M77" s="146"/>
      <c r="N77" s="146"/>
    </row>
    <row r="78" spans="2:14" x14ac:dyDescent="0.2">
      <c r="B78" s="145">
        <v>4.8</v>
      </c>
      <c r="C78" s="146"/>
      <c r="D78" s="146"/>
      <c r="E78" s="146">
        <v>0.35</v>
      </c>
      <c r="F78" s="146">
        <v>0.46</v>
      </c>
      <c r="G78" s="146">
        <v>0.6</v>
      </c>
      <c r="H78" s="146">
        <v>0.78</v>
      </c>
      <c r="I78" s="146">
        <v>0.87</v>
      </c>
      <c r="J78" s="146">
        <v>1.1299999999999999</v>
      </c>
      <c r="K78" s="146"/>
      <c r="L78" s="146"/>
      <c r="M78" s="146"/>
      <c r="N78" s="146"/>
    </row>
    <row r="79" spans="2:14" x14ac:dyDescent="0.2">
      <c r="B79" s="145">
        <v>5</v>
      </c>
      <c r="C79" s="146"/>
      <c r="D79" s="146"/>
      <c r="E79" s="146">
        <v>0.34</v>
      </c>
      <c r="F79" s="146">
        <v>0.44</v>
      </c>
      <c r="G79" s="146">
        <v>0.57999999999999996</v>
      </c>
      <c r="H79" s="146">
        <v>0.75</v>
      </c>
      <c r="I79" s="146">
        <v>0.84</v>
      </c>
      <c r="J79" s="146">
        <v>1.0900000000000001</v>
      </c>
      <c r="K79" s="146"/>
      <c r="L79" s="146"/>
      <c r="M79" s="146"/>
      <c r="N79" s="146"/>
    </row>
    <row r="80" spans="2:14" x14ac:dyDescent="0.2">
      <c r="B80" s="145">
        <v>5.2</v>
      </c>
      <c r="C80" s="146"/>
      <c r="D80" s="146"/>
      <c r="E80" s="146">
        <v>0.34</v>
      </c>
      <c r="F80" s="146">
        <v>0.44</v>
      </c>
      <c r="G80" s="146">
        <v>0.56999999999999995</v>
      </c>
      <c r="H80" s="146">
        <v>0.74</v>
      </c>
      <c r="I80" s="146">
        <v>0.81</v>
      </c>
      <c r="J80" s="146">
        <v>1.05</v>
      </c>
      <c r="K80" s="146"/>
      <c r="L80" s="146"/>
      <c r="M80" s="146"/>
      <c r="N80" s="146"/>
    </row>
    <row r="81" spans="2:14" x14ac:dyDescent="0.2">
      <c r="B81" s="145">
        <v>5.4</v>
      </c>
      <c r="C81" s="146"/>
      <c r="D81" s="146"/>
      <c r="E81" s="146">
        <v>0.33</v>
      </c>
      <c r="F81" s="146">
        <v>0.43</v>
      </c>
      <c r="G81" s="146">
        <v>0.55000000000000004</v>
      </c>
      <c r="H81" s="146">
        <v>0.72</v>
      </c>
      <c r="I81" s="146">
        <v>0.78</v>
      </c>
      <c r="J81" s="146">
        <v>1.01</v>
      </c>
      <c r="K81" s="146"/>
      <c r="L81" s="146"/>
      <c r="M81" s="146"/>
      <c r="N81" s="146"/>
    </row>
    <row r="82" spans="2:14" x14ac:dyDescent="0.2">
      <c r="B82" s="145">
        <v>5.6</v>
      </c>
      <c r="C82" s="146"/>
      <c r="D82" s="146"/>
      <c r="E82" s="146">
        <v>0.33</v>
      </c>
      <c r="F82" s="146">
        <v>0.43</v>
      </c>
      <c r="G82" s="146">
        <v>0.54</v>
      </c>
      <c r="H82" s="146">
        <v>0.7</v>
      </c>
      <c r="I82" s="146">
        <v>0.76</v>
      </c>
      <c r="J82" s="146">
        <v>0.99</v>
      </c>
      <c r="K82" s="146"/>
      <c r="L82" s="146"/>
      <c r="M82" s="146"/>
      <c r="N82" s="146"/>
    </row>
    <row r="83" spans="2:14" x14ac:dyDescent="0.2">
      <c r="B83" s="145">
        <v>5.8</v>
      </c>
      <c r="C83" s="146"/>
      <c r="D83" s="146"/>
      <c r="E83" s="146">
        <v>0.32</v>
      </c>
      <c r="F83" s="146">
        <v>0.42</v>
      </c>
      <c r="G83" s="146">
        <v>0.53</v>
      </c>
      <c r="H83" s="146">
        <v>0.69</v>
      </c>
      <c r="I83" s="146">
        <v>0.74</v>
      </c>
      <c r="J83" s="146">
        <v>0.96</v>
      </c>
      <c r="K83" s="146">
        <v>1.34</v>
      </c>
      <c r="L83" s="146">
        <v>1.74</v>
      </c>
      <c r="M83" s="146">
        <v>2.4500000000000002</v>
      </c>
      <c r="N83" s="146">
        <v>3.19</v>
      </c>
    </row>
    <row r="84" spans="2:14" x14ac:dyDescent="0.2">
      <c r="B84" s="145">
        <v>6</v>
      </c>
      <c r="C84" s="146"/>
      <c r="D84" s="146"/>
      <c r="E84" s="146">
        <v>0.31</v>
      </c>
      <c r="F84" s="146">
        <v>0.4</v>
      </c>
      <c r="G84" s="146">
        <v>0.52</v>
      </c>
      <c r="H84" s="146">
        <v>0.68</v>
      </c>
      <c r="I84" s="146">
        <v>0.72</v>
      </c>
      <c r="J84" s="146">
        <v>0.94</v>
      </c>
      <c r="K84" s="146">
        <v>1.31</v>
      </c>
      <c r="L84" s="146">
        <v>1.7</v>
      </c>
      <c r="M84" s="146">
        <v>2.41</v>
      </c>
      <c r="N84" s="146">
        <v>3.13</v>
      </c>
    </row>
    <row r="85" spans="2:14" x14ac:dyDescent="0.2">
      <c r="B85" s="145">
        <v>6.2</v>
      </c>
      <c r="C85" s="146"/>
      <c r="D85" s="146"/>
      <c r="E85" s="146">
        <v>0.31</v>
      </c>
      <c r="F85" s="146">
        <v>0.4</v>
      </c>
      <c r="G85" s="146">
        <v>0.51</v>
      </c>
      <c r="H85" s="146">
        <v>0.66</v>
      </c>
      <c r="I85" s="146">
        <v>0.69</v>
      </c>
      <c r="J85" s="146">
        <v>0.9</v>
      </c>
      <c r="K85" s="146">
        <v>1.27</v>
      </c>
      <c r="L85" s="146">
        <v>1.65</v>
      </c>
      <c r="M85" s="146">
        <v>2.36</v>
      </c>
      <c r="N85" s="146">
        <v>3.07</v>
      </c>
    </row>
    <row r="86" spans="2:14" x14ac:dyDescent="0.2">
      <c r="B86" s="145">
        <v>6.4</v>
      </c>
      <c r="C86" s="146"/>
      <c r="D86" s="146"/>
      <c r="E86" s="146">
        <v>0.3</v>
      </c>
      <c r="F86" s="146">
        <v>0.39</v>
      </c>
      <c r="G86" s="146">
        <v>0.5</v>
      </c>
      <c r="H86" s="146">
        <v>0.65</v>
      </c>
      <c r="I86" s="146">
        <v>0.68</v>
      </c>
      <c r="J86" s="146">
        <v>0.88</v>
      </c>
      <c r="K86" s="146">
        <v>1.25</v>
      </c>
      <c r="L86" s="146">
        <v>1.63</v>
      </c>
      <c r="M86" s="146">
        <v>2.3199999999999998</v>
      </c>
      <c r="N86" s="146">
        <v>3.02</v>
      </c>
    </row>
    <row r="87" spans="2:14" x14ac:dyDescent="0.2">
      <c r="B87" s="145">
        <v>6.6</v>
      </c>
      <c r="C87" s="146"/>
      <c r="D87" s="146"/>
      <c r="E87" s="146">
        <v>0.3</v>
      </c>
      <c r="F87" s="146">
        <v>0.39</v>
      </c>
      <c r="G87" s="146">
        <v>0.49</v>
      </c>
      <c r="H87" s="146">
        <v>0.64</v>
      </c>
      <c r="I87" s="146">
        <v>0.66</v>
      </c>
      <c r="J87" s="146">
        <v>0.86</v>
      </c>
      <c r="K87" s="146">
        <v>1.22</v>
      </c>
      <c r="L87" s="146">
        <v>1.59</v>
      </c>
      <c r="M87" s="146">
        <v>2.29</v>
      </c>
      <c r="N87" s="146">
        <v>2.98</v>
      </c>
    </row>
    <row r="88" spans="2:14" x14ac:dyDescent="0.2">
      <c r="B88" s="145">
        <v>6.8</v>
      </c>
      <c r="C88" s="146"/>
      <c r="D88" s="146"/>
      <c r="E88" s="146">
        <v>0.28999999999999998</v>
      </c>
      <c r="F88" s="146">
        <v>0.38</v>
      </c>
      <c r="G88" s="146">
        <v>0.48</v>
      </c>
      <c r="H88" s="146">
        <v>0.62</v>
      </c>
      <c r="I88" s="146">
        <v>0.64</v>
      </c>
      <c r="J88" s="146">
        <v>0.83</v>
      </c>
      <c r="K88" s="146">
        <v>1.2</v>
      </c>
      <c r="L88" s="146">
        <v>1.56</v>
      </c>
      <c r="M88" s="146">
        <v>2.25</v>
      </c>
      <c r="N88" s="146">
        <v>2.93</v>
      </c>
    </row>
    <row r="89" spans="2:14" x14ac:dyDescent="0.2">
      <c r="B89" s="145">
        <v>7</v>
      </c>
      <c r="C89" s="146"/>
      <c r="D89" s="146"/>
      <c r="E89" s="146">
        <v>0.28999999999999998</v>
      </c>
      <c r="F89" s="146">
        <v>0.38</v>
      </c>
      <c r="G89" s="146">
        <v>0.47</v>
      </c>
      <c r="H89" s="146">
        <v>0.61</v>
      </c>
      <c r="I89" s="146">
        <v>0.63</v>
      </c>
      <c r="J89" s="146">
        <v>0.82</v>
      </c>
      <c r="K89" s="146">
        <v>1.17</v>
      </c>
      <c r="L89" s="146">
        <v>1.52</v>
      </c>
      <c r="M89" s="146">
        <v>2.2200000000000002</v>
      </c>
      <c r="N89" s="146">
        <v>2.89</v>
      </c>
    </row>
    <row r="90" spans="2:14" x14ac:dyDescent="0.2">
      <c r="B90" s="145">
        <v>7.2</v>
      </c>
      <c r="C90" s="146"/>
      <c r="D90" s="146"/>
      <c r="E90" s="146"/>
      <c r="F90" s="146"/>
      <c r="G90" s="146">
        <v>0.47</v>
      </c>
      <c r="H90" s="146">
        <v>0.61</v>
      </c>
      <c r="I90" s="146">
        <v>0.61</v>
      </c>
      <c r="J90" s="146">
        <v>0.79</v>
      </c>
      <c r="K90" s="146">
        <v>1.1499999999999999</v>
      </c>
      <c r="L90" s="146">
        <v>1.5</v>
      </c>
      <c r="M90" s="146">
        <v>2.1800000000000002</v>
      </c>
      <c r="N90" s="146">
        <v>2.83</v>
      </c>
    </row>
    <row r="91" spans="2:14" x14ac:dyDescent="0.2">
      <c r="B91" s="145">
        <v>7.4</v>
      </c>
      <c r="C91" s="146"/>
      <c r="D91" s="146"/>
      <c r="E91" s="146"/>
      <c r="F91" s="146"/>
      <c r="G91" s="146">
        <v>0.46</v>
      </c>
      <c r="H91" s="146">
        <v>0.6</v>
      </c>
      <c r="I91" s="146">
        <v>0.6</v>
      </c>
      <c r="J91" s="146">
        <v>0.78</v>
      </c>
      <c r="K91" s="146">
        <v>1.1200000000000001</v>
      </c>
      <c r="L91" s="146">
        <v>1.47</v>
      </c>
      <c r="M91" s="146">
        <v>2.15</v>
      </c>
      <c r="N91" s="146">
        <v>2.8</v>
      </c>
    </row>
    <row r="92" spans="2:14" x14ac:dyDescent="0.2">
      <c r="B92" s="145">
        <v>7.6</v>
      </c>
      <c r="C92" s="146"/>
      <c r="D92" s="146"/>
      <c r="E92" s="146"/>
      <c r="F92" s="146"/>
      <c r="G92" s="146">
        <v>0.45</v>
      </c>
      <c r="H92" s="146">
        <v>0.59</v>
      </c>
      <c r="I92" s="146">
        <v>0.57999999999999996</v>
      </c>
      <c r="J92" s="146">
        <v>0.75</v>
      </c>
      <c r="K92" s="146">
        <v>1.1000000000000001</v>
      </c>
      <c r="L92" s="146">
        <v>1.43</v>
      </c>
      <c r="M92" s="146">
        <v>2.13</v>
      </c>
      <c r="N92" s="146">
        <v>2.77</v>
      </c>
    </row>
    <row r="93" spans="2:14" x14ac:dyDescent="0.2">
      <c r="B93" s="145">
        <v>7.8</v>
      </c>
      <c r="C93" s="146"/>
      <c r="D93" s="146"/>
      <c r="E93" s="146"/>
      <c r="F93" s="146"/>
      <c r="G93" s="146">
        <v>0.44</v>
      </c>
      <c r="H93" s="146">
        <v>0.56999999999999995</v>
      </c>
      <c r="I93" s="146">
        <v>0.56999999999999995</v>
      </c>
      <c r="J93" s="146">
        <v>0.74</v>
      </c>
      <c r="K93" s="146">
        <v>1.0900000000000001</v>
      </c>
      <c r="L93" s="146">
        <v>1.42</v>
      </c>
      <c r="M93" s="146">
        <v>2.1</v>
      </c>
      <c r="N93" s="146">
        <v>2.73</v>
      </c>
    </row>
    <row r="94" spans="2:14" x14ac:dyDescent="0.2">
      <c r="B94" s="145">
        <v>8</v>
      </c>
      <c r="C94" s="146"/>
      <c r="D94" s="146"/>
      <c r="E94" s="146"/>
      <c r="F94" s="146"/>
      <c r="G94" s="146">
        <v>0.43</v>
      </c>
      <c r="H94" s="146">
        <v>0.56000000000000005</v>
      </c>
      <c r="I94" s="146">
        <v>0.55000000000000004</v>
      </c>
      <c r="J94" s="146">
        <v>0.72</v>
      </c>
      <c r="K94" s="146">
        <v>1.07</v>
      </c>
      <c r="L94" s="146">
        <v>1.39</v>
      </c>
      <c r="M94" s="146">
        <v>2.0699999999999998</v>
      </c>
      <c r="N94" s="146">
        <v>2.69</v>
      </c>
    </row>
    <row r="95" spans="2:14" x14ac:dyDescent="0.2">
      <c r="B95" s="145">
        <v>8.1999999999999993</v>
      </c>
      <c r="C95" s="146"/>
      <c r="D95" s="146"/>
      <c r="E95" s="146"/>
      <c r="F95" s="146"/>
      <c r="G95" s="146">
        <v>0.43</v>
      </c>
      <c r="H95" s="146">
        <v>0.56000000000000005</v>
      </c>
      <c r="I95" s="146">
        <v>0.54</v>
      </c>
      <c r="J95" s="146">
        <v>0.7</v>
      </c>
      <c r="K95" s="146">
        <v>1.05</v>
      </c>
      <c r="L95" s="146">
        <v>1.37</v>
      </c>
      <c r="M95" s="146">
        <v>2.04</v>
      </c>
      <c r="N95" s="146">
        <v>2.65</v>
      </c>
    </row>
    <row r="96" spans="2:14" x14ac:dyDescent="0.2">
      <c r="B96" s="145">
        <v>8.4</v>
      </c>
      <c r="C96" s="146"/>
      <c r="D96" s="146"/>
      <c r="E96" s="146"/>
      <c r="F96" s="146"/>
      <c r="G96" s="146">
        <v>0.42</v>
      </c>
      <c r="H96" s="146">
        <v>0.55000000000000004</v>
      </c>
      <c r="I96" s="146">
        <v>0.53</v>
      </c>
      <c r="J96" s="146">
        <v>0.69</v>
      </c>
      <c r="K96" s="146">
        <v>1.03</v>
      </c>
      <c r="L96" s="146">
        <v>1.34</v>
      </c>
      <c r="M96" s="146">
        <v>2.0099999999999998</v>
      </c>
      <c r="N96" s="146">
        <v>2.61</v>
      </c>
    </row>
    <row r="97" spans="2:14" x14ac:dyDescent="0.2">
      <c r="B97" s="145">
        <v>8.6</v>
      </c>
      <c r="C97" s="146"/>
      <c r="D97" s="146"/>
      <c r="E97" s="146"/>
      <c r="F97" s="146"/>
      <c r="G97" s="146">
        <v>0.41</v>
      </c>
      <c r="H97" s="146">
        <v>0.53</v>
      </c>
      <c r="I97" s="146">
        <v>0.52</v>
      </c>
      <c r="J97" s="146">
        <v>0.68</v>
      </c>
      <c r="K97" s="146">
        <v>1.01</v>
      </c>
      <c r="L97" s="146">
        <v>1.31</v>
      </c>
      <c r="M97" s="146">
        <v>1.99</v>
      </c>
      <c r="N97" s="146">
        <v>2.59</v>
      </c>
    </row>
    <row r="98" spans="2:14" x14ac:dyDescent="0.2">
      <c r="B98" s="145">
        <v>8.8000000000000007</v>
      </c>
      <c r="C98" s="146"/>
      <c r="D98" s="146"/>
      <c r="E98" s="146"/>
      <c r="F98" s="146"/>
      <c r="G98" s="146">
        <v>0.41</v>
      </c>
      <c r="H98" s="146">
        <v>0.53</v>
      </c>
      <c r="I98" s="146">
        <v>0.51</v>
      </c>
      <c r="J98" s="146">
        <v>0.66</v>
      </c>
      <c r="K98" s="146">
        <v>1</v>
      </c>
      <c r="L98" s="146">
        <v>1.3</v>
      </c>
      <c r="M98" s="146">
        <v>1.97</v>
      </c>
      <c r="N98" s="146">
        <v>2.56</v>
      </c>
    </row>
    <row r="99" spans="2:14" x14ac:dyDescent="0.2">
      <c r="B99" s="145">
        <v>9</v>
      </c>
      <c r="C99" s="146"/>
      <c r="D99" s="146"/>
      <c r="E99" s="146"/>
      <c r="F99" s="146"/>
      <c r="G99" s="146">
        <v>0.4</v>
      </c>
      <c r="H99" s="146">
        <v>0.52</v>
      </c>
      <c r="I99" s="146">
        <v>0.5</v>
      </c>
      <c r="J99" s="146">
        <v>0.65</v>
      </c>
      <c r="K99" s="146">
        <v>0.98</v>
      </c>
      <c r="L99" s="146">
        <v>1.27</v>
      </c>
      <c r="M99" s="146">
        <v>1.94</v>
      </c>
      <c r="N99" s="146">
        <v>2.52</v>
      </c>
    </row>
    <row r="100" spans="2:14" x14ac:dyDescent="0.2">
      <c r="B100" s="145">
        <v>9.1999999999999993</v>
      </c>
      <c r="C100" s="146"/>
      <c r="D100" s="146"/>
      <c r="E100" s="146"/>
      <c r="F100" s="146"/>
      <c r="G100" s="146">
        <v>0.39</v>
      </c>
      <c r="H100" s="146">
        <v>0.51</v>
      </c>
      <c r="I100" s="146">
        <v>0.49</v>
      </c>
      <c r="J100" s="146">
        <v>0.64</v>
      </c>
      <c r="K100" s="146">
        <v>0.96</v>
      </c>
      <c r="L100" s="146">
        <v>1.25</v>
      </c>
      <c r="M100" s="146">
        <v>1.92</v>
      </c>
      <c r="N100" s="146">
        <v>2.5</v>
      </c>
    </row>
    <row r="101" spans="2:14" x14ac:dyDescent="0.2">
      <c r="B101" s="145">
        <v>9.4</v>
      </c>
      <c r="C101" s="146"/>
      <c r="D101" s="146"/>
      <c r="E101" s="146"/>
      <c r="F101" s="146"/>
      <c r="G101" s="146">
        <v>0.39</v>
      </c>
      <c r="H101" s="146">
        <v>0.51</v>
      </c>
      <c r="I101" s="146">
        <v>0.48</v>
      </c>
      <c r="J101" s="146">
        <v>0.62</v>
      </c>
      <c r="K101" s="146">
        <v>0.95</v>
      </c>
      <c r="L101" s="146">
        <v>1.24</v>
      </c>
      <c r="M101" s="146">
        <v>1.9</v>
      </c>
      <c r="N101" s="146">
        <v>2.4700000000000002</v>
      </c>
    </row>
    <row r="102" spans="2:14" x14ac:dyDescent="0.2">
      <c r="B102" s="145">
        <v>9.6</v>
      </c>
      <c r="C102" s="146"/>
      <c r="D102" s="146"/>
      <c r="E102" s="146"/>
      <c r="F102" s="146"/>
      <c r="G102" s="146">
        <v>0.38</v>
      </c>
      <c r="H102" s="146">
        <v>0.49</v>
      </c>
      <c r="I102" s="146">
        <v>0.47</v>
      </c>
      <c r="J102" s="146">
        <v>0.61</v>
      </c>
      <c r="K102" s="146">
        <v>0.94</v>
      </c>
      <c r="L102" s="146">
        <v>1.22</v>
      </c>
      <c r="M102" s="146">
        <v>1.88</v>
      </c>
      <c r="N102" s="146">
        <v>2.44</v>
      </c>
    </row>
    <row r="103" spans="2:14" x14ac:dyDescent="0.2">
      <c r="B103" s="145">
        <v>9.8000000000000007</v>
      </c>
      <c r="C103" s="146"/>
      <c r="D103" s="146"/>
      <c r="E103" s="146"/>
      <c r="F103" s="146"/>
      <c r="G103" s="146">
        <v>0.38</v>
      </c>
      <c r="H103" s="146">
        <v>0.49</v>
      </c>
      <c r="I103" s="146">
        <v>0.47</v>
      </c>
      <c r="J103" s="146">
        <v>0.61</v>
      </c>
      <c r="K103" s="146">
        <v>0.92</v>
      </c>
      <c r="L103" s="146">
        <v>1.2</v>
      </c>
      <c r="M103" s="146">
        <v>1.86</v>
      </c>
      <c r="N103" s="146">
        <v>2.42</v>
      </c>
    </row>
    <row r="104" spans="2:14" x14ac:dyDescent="0.2">
      <c r="B104" s="145">
        <v>10</v>
      </c>
      <c r="C104" s="146"/>
      <c r="D104" s="146"/>
      <c r="E104" s="146"/>
      <c r="F104" s="146"/>
      <c r="G104" s="146">
        <v>0.37</v>
      </c>
      <c r="H104" s="146">
        <v>0.48</v>
      </c>
      <c r="I104" s="146">
        <v>0.46</v>
      </c>
      <c r="J104" s="146">
        <v>0.6</v>
      </c>
      <c r="K104" s="146">
        <v>0.91</v>
      </c>
      <c r="L104" s="146">
        <v>1.18</v>
      </c>
      <c r="M104" s="146">
        <v>1.84</v>
      </c>
      <c r="N104" s="146">
        <v>2.39</v>
      </c>
    </row>
    <row r="105" spans="2:14" x14ac:dyDescent="0.2">
      <c r="B105" s="145">
        <v>10.199999999999999</v>
      </c>
      <c r="C105" s="146"/>
      <c r="D105" s="146"/>
      <c r="E105" s="146"/>
      <c r="F105" s="146"/>
      <c r="G105" s="146">
        <v>0.37</v>
      </c>
      <c r="H105" s="146">
        <v>0.48</v>
      </c>
      <c r="I105" s="146">
        <v>0.45</v>
      </c>
      <c r="J105" s="146">
        <v>0.59</v>
      </c>
      <c r="K105" s="146">
        <v>0.9</v>
      </c>
      <c r="L105" s="146">
        <v>1.17</v>
      </c>
      <c r="M105" s="146">
        <v>1.82</v>
      </c>
      <c r="N105" s="146">
        <v>2.37</v>
      </c>
    </row>
    <row r="106" spans="2:14" x14ac:dyDescent="0.2">
      <c r="B106" s="145">
        <v>10.4</v>
      </c>
      <c r="C106" s="146"/>
      <c r="D106" s="146"/>
      <c r="E106" s="146"/>
      <c r="F106" s="146"/>
      <c r="G106" s="146">
        <v>0.36</v>
      </c>
      <c r="H106" s="146">
        <v>0.47</v>
      </c>
      <c r="I106" s="146">
        <v>0.44</v>
      </c>
      <c r="J106" s="146">
        <v>0.56999999999999995</v>
      </c>
      <c r="K106" s="146">
        <v>0.89</v>
      </c>
      <c r="L106" s="146">
        <v>1.1599999999999999</v>
      </c>
      <c r="M106" s="146">
        <v>1.8</v>
      </c>
      <c r="N106" s="146">
        <v>2.34</v>
      </c>
    </row>
    <row r="107" spans="2:14" x14ac:dyDescent="0.2">
      <c r="B107" s="145">
        <v>10.6</v>
      </c>
      <c r="C107" s="146"/>
      <c r="D107" s="146"/>
      <c r="E107" s="146"/>
      <c r="F107" s="146"/>
      <c r="G107" s="146">
        <v>0.36</v>
      </c>
      <c r="H107" s="146">
        <v>0.47</v>
      </c>
      <c r="I107" s="146">
        <v>0.43</v>
      </c>
      <c r="J107" s="146">
        <v>0.56000000000000005</v>
      </c>
      <c r="K107" s="146">
        <v>0.88</v>
      </c>
      <c r="L107" s="146">
        <v>1.1399999999999999</v>
      </c>
      <c r="M107" s="146">
        <v>1.78</v>
      </c>
      <c r="N107" s="146">
        <v>2.31</v>
      </c>
    </row>
    <row r="108" spans="2:14" x14ac:dyDescent="0.2">
      <c r="B108" s="145">
        <v>10.8</v>
      </c>
      <c r="C108" s="146"/>
      <c r="D108" s="146"/>
      <c r="E108" s="146"/>
      <c r="F108" s="146"/>
      <c r="G108" s="146">
        <v>0.35</v>
      </c>
      <c r="H108" s="146">
        <v>0.46</v>
      </c>
      <c r="I108" s="146">
        <v>0.42</v>
      </c>
      <c r="J108" s="146">
        <v>0.55000000000000004</v>
      </c>
      <c r="K108" s="146">
        <v>0.87</v>
      </c>
      <c r="L108" s="146">
        <v>1.1299999999999999</v>
      </c>
      <c r="M108" s="146">
        <v>1.76</v>
      </c>
      <c r="N108" s="146">
        <v>2.29</v>
      </c>
    </row>
    <row r="109" spans="2:14" x14ac:dyDescent="0.2">
      <c r="B109" s="145">
        <v>11</v>
      </c>
      <c r="C109" s="146"/>
      <c r="D109" s="146"/>
      <c r="E109" s="146"/>
      <c r="F109" s="146"/>
      <c r="G109" s="146">
        <v>0.35</v>
      </c>
      <c r="H109" s="146">
        <v>0.46</v>
      </c>
      <c r="I109" s="146">
        <v>0.42</v>
      </c>
      <c r="J109" s="146">
        <v>0.55000000000000004</v>
      </c>
      <c r="K109" s="146">
        <v>0.86</v>
      </c>
      <c r="L109" s="146">
        <v>1.1200000000000001</v>
      </c>
      <c r="M109" s="146">
        <v>1.75</v>
      </c>
      <c r="N109" s="146">
        <v>2.2799999999999998</v>
      </c>
    </row>
    <row r="110" spans="2:14" x14ac:dyDescent="0.2">
      <c r="B110" s="145">
        <v>11.2</v>
      </c>
      <c r="C110" s="146"/>
      <c r="D110" s="146"/>
      <c r="E110" s="146"/>
      <c r="F110" s="146"/>
      <c r="G110" s="146">
        <v>0.35</v>
      </c>
      <c r="H110" s="146">
        <v>0.46</v>
      </c>
      <c r="I110" s="146">
        <v>0.41</v>
      </c>
      <c r="J110" s="146">
        <v>0.53</v>
      </c>
      <c r="K110" s="146">
        <v>0.84</v>
      </c>
      <c r="L110" s="146">
        <v>1.0900000000000001</v>
      </c>
      <c r="M110" s="146">
        <v>1.73</v>
      </c>
      <c r="N110" s="146">
        <v>2.25</v>
      </c>
    </row>
    <row r="111" spans="2:14" x14ac:dyDescent="0.2">
      <c r="B111" s="145">
        <v>11.4</v>
      </c>
      <c r="C111" s="146"/>
      <c r="D111" s="146"/>
      <c r="E111" s="146"/>
      <c r="F111" s="146"/>
      <c r="G111" s="146">
        <v>0.34</v>
      </c>
      <c r="H111" s="146">
        <v>0.44</v>
      </c>
      <c r="I111" s="146">
        <v>0.41</v>
      </c>
      <c r="J111" s="146">
        <v>0.53</v>
      </c>
      <c r="K111" s="146">
        <v>0.83</v>
      </c>
      <c r="L111" s="146">
        <v>1.08</v>
      </c>
      <c r="M111" s="146">
        <v>1.71</v>
      </c>
      <c r="N111" s="146">
        <v>2.2200000000000002</v>
      </c>
    </row>
    <row r="112" spans="2:14" x14ac:dyDescent="0.2">
      <c r="B112" s="145">
        <v>11.6</v>
      </c>
      <c r="C112" s="146"/>
      <c r="D112" s="146"/>
      <c r="E112" s="146"/>
      <c r="F112" s="146"/>
      <c r="G112" s="146">
        <v>0.34</v>
      </c>
      <c r="H112" s="146">
        <v>0.44</v>
      </c>
      <c r="I112" s="146">
        <v>0.4</v>
      </c>
      <c r="J112" s="146">
        <v>0.52</v>
      </c>
      <c r="K112" s="146">
        <v>0.82</v>
      </c>
      <c r="L112" s="146">
        <v>1.07</v>
      </c>
      <c r="M112" s="146">
        <v>1.69</v>
      </c>
      <c r="N112" s="146">
        <v>2.2000000000000002</v>
      </c>
    </row>
    <row r="113" spans="2:14" x14ac:dyDescent="0.2">
      <c r="B113" s="145">
        <v>11.8</v>
      </c>
      <c r="C113" s="146"/>
      <c r="D113" s="146"/>
      <c r="E113" s="146"/>
      <c r="F113" s="146"/>
      <c r="G113" s="146">
        <v>0.33</v>
      </c>
      <c r="H113" s="146">
        <v>0.43</v>
      </c>
      <c r="I113" s="146">
        <v>0.4</v>
      </c>
      <c r="J113" s="146">
        <v>0.52</v>
      </c>
      <c r="K113" s="146">
        <v>0.81</v>
      </c>
      <c r="L113" s="146">
        <v>1.05</v>
      </c>
      <c r="M113" s="146">
        <v>1.67</v>
      </c>
      <c r="N113" s="146">
        <v>2.17</v>
      </c>
    </row>
    <row r="114" spans="2:14" x14ac:dyDescent="0.2">
      <c r="B114" s="145">
        <v>12</v>
      </c>
      <c r="C114" s="146"/>
      <c r="D114" s="146"/>
      <c r="E114" s="146"/>
      <c r="F114" s="146"/>
      <c r="G114" s="146">
        <v>0.33</v>
      </c>
      <c r="H114" s="146">
        <v>0.43</v>
      </c>
      <c r="I114" s="146">
        <v>0.39</v>
      </c>
      <c r="J114" s="146">
        <v>0.51</v>
      </c>
      <c r="K114" s="146">
        <v>0.81</v>
      </c>
      <c r="L114" s="146">
        <v>1.05</v>
      </c>
      <c r="M114" s="146">
        <v>1.65</v>
      </c>
      <c r="N114" s="146">
        <v>2.15</v>
      </c>
    </row>
  </sheetData>
  <sheetProtection algorithmName="SHA-512" hashValue="RvtpJ2eFvitCF3FjS7fKg2Y7drvVIU97IvzHfmtg8hkuDzcvoNTDQv/p/1OUafU3myZ7DmmWKeaREsK/Kf83uA==" saltValue="3HA3RpDgdvVPlvlGoaSwlw==" spinCount="100000" sheet="1" objects="1" scenarios="1"/>
  <mergeCells count="29">
    <mergeCell ref="G62:H62"/>
    <mergeCell ref="I62:J62"/>
    <mergeCell ref="K62:L62"/>
    <mergeCell ref="M62:N62"/>
    <mergeCell ref="B60:N60"/>
    <mergeCell ref="B61:B63"/>
    <mergeCell ref="C61:D61"/>
    <mergeCell ref="E61:F61"/>
    <mergeCell ref="G61:H61"/>
    <mergeCell ref="I61:J61"/>
    <mergeCell ref="K61:L61"/>
    <mergeCell ref="M61:N61"/>
    <mergeCell ref="C62:D62"/>
    <mergeCell ref="E62:F62"/>
    <mergeCell ref="D1:F1"/>
    <mergeCell ref="M6:N6"/>
    <mergeCell ref="B4:N4"/>
    <mergeCell ref="B5:B7"/>
    <mergeCell ref="C5:D5"/>
    <mergeCell ref="E5:F5"/>
    <mergeCell ref="G5:H5"/>
    <mergeCell ref="I5:J5"/>
    <mergeCell ref="K5:L5"/>
    <mergeCell ref="M5:N5"/>
    <mergeCell ref="C6:D6"/>
    <mergeCell ref="E6:F6"/>
    <mergeCell ref="G6:H6"/>
    <mergeCell ref="I6:J6"/>
    <mergeCell ref="K6:L6"/>
  </mergeCells>
  <pageMargins left="0.7" right="0.7" top="0.75" bottom="0.75" header="0.3" footer="0.3"/>
  <pageSetup paperSize="9" scale="4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 ЕЦП полный </vt:lpstr>
      <vt:lpstr>Прайс ЕЦП кратко</vt:lpstr>
      <vt:lpstr>Расход Metalax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  <vt:lpstr>'Расход Metalax'!Область_печати</vt:lpstr>
    </vt:vector>
  </TitlesOfParts>
  <Company>nort-udm.ru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Алексей</cp:lastModifiedBy>
  <cp:lastPrinted>2020-12-28T04:59:59Z</cp:lastPrinted>
  <dcterms:created xsi:type="dcterms:W3CDTF">2014-12-17T12:14:37Z</dcterms:created>
  <dcterms:modified xsi:type="dcterms:W3CDTF">2021-01-21T10:07:54Z</dcterms:modified>
</cp:coreProperties>
</file>